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PPP Unit Laptop\Desktop\"/>
    </mc:Choice>
  </mc:AlternateContent>
  <bookViews>
    <workbookView xWindow="0" yWindow="0" windowWidth="19200" windowHeight="6430"/>
  </bookViews>
  <sheets>
    <sheet name="Summary" sheetId="1" r:id="rId1"/>
    <sheet name="Guidelines" sheetId="5" r:id="rId2"/>
    <sheet name="Operational exp" sheetId="6" r:id="rId3"/>
    <sheet name="Key Staff" sheetId="8" r:id="rId4"/>
    <sheet name="Working Sheet" sheetId="9"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 l="1"/>
  <c r="E7" i="8" l="1"/>
  <c r="E6" i="8"/>
  <c r="E3" i="8"/>
  <c r="E4" i="8"/>
  <c r="E5" i="8"/>
  <c r="C15" i="1" l="1"/>
  <c r="E4" i="6" l="1"/>
  <c r="E16" i="6" l="1"/>
  <c r="E17" i="6"/>
  <c r="E18" i="6"/>
  <c r="E19" i="6"/>
  <c r="E20" i="6"/>
  <c r="E14" i="6" l="1"/>
  <c r="E8" i="8" l="1"/>
  <c r="D12" i="1" s="1"/>
  <c r="N12" i="1" s="1"/>
  <c r="N20" i="1" l="1"/>
  <c r="N10" i="1" l="1"/>
  <c r="E13" i="1"/>
  <c r="F13" i="1" s="1"/>
  <c r="G13" i="1" s="1"/>
  <c r="H13" i="1" s="1"/>
  <c r="I13" i="1" s="1"/>
  <c r="J13" i="1" s="1"/>
  <c r="K13" i="1" s="1"/>
  <c r="L13" i="1" s="1"/>
  <c r="M13" i="1" s="1"/>
  <c r="E16" i="1"/>
  <c r="E17" i="1"/>
  <c r="E18" i="1" s="1"/>
  <c r="C19" i="1"/>
  <c r="C21" i="1" s="1"/>
  <c r="D15" i="1"/>
  <c r="F17" i="1" l="1"/>
  <c r="F18" i="1" s="1"/>
  <c r="E15" i="1"/>
  <c r="F15" i="1" s="1"/>
  <c r="G15" i="1" s="1"/>
  <c r="H15" i="1" s="1"/>
  <c r="I15" i="1" s="1"/>
  <c r="J15" i="1" s="1"/>
  <c r="K15" i="1" s="1"/>
  <c r="L15" i="1" s="1"/>
  <c r="M15" i="1" s="1"/>
  <c r="F16" i="1"/>
  <c r="G16" i="1" s="1"/>
  <c r="H16" i="1" s="1"/>
  <c r="I16" i="1" s="1"/>
  <c r="J16" i="1" s="1"/>
  <c r="K16" i="1" s="1"/>
  <c r="L16" i="1" s="1"/>
  <c r="M16" i="1" s="1"/>
  <c r="N13" i="1"/>
  <c r="G17" i="1" l="1"/>
  <c r="G18" i="1" s="1"/>
  <c r="N15" i="1"/>
  <c r="N14" i="1"/>
  <c r="N16" i="1"/>
  <c r="H17" i="1" l="1"/>
  <c r="H18" i="1" s="1"/>
  <c r="I17" i="1" l="1"/>
  <c r="I18" i="1" s="1"/>
  <c r="J17" i="1" l="1"/>
  <c r="J18" i="1" s="1"/>
  <c r="K17" i="1" l="1"/>
  <c r="K18" i="1" s="1"/>
  <c r="L17" i="1" l="1"/>
  <c r="L18" i="1" s="1"/>
  <c r="M17" i="1" l="1"/>
  <c r="M18" i="1" s="1"/>
  <c r="N17" i="1" l="1"/>
  <c r="E15" i="6" l="1"/>
  <c r="E13" i="6"/>
  <c r="E12" i="6"/>
  <c r="E11" i="6"/>
  <c r="E10" i="6"/>
  <c r="E9" i="6"/>
  <c r="E7" i="6"/>
  <c r="E6" i="6"/>
  <c r="E5" i="6"/>
  <c r="E3" i="6"/>
  <c r="M22" i="1"/>
  <c r="L22" i="1"/>
  <c r="K22" i="1"/>
  <c r="J22" i="1"/>
  <c r="I22" i="1"/>
  <c r="H22" i="1"/>
  <c r="G22" i="1"/>
  <c r="F22" i="1"/>
  <c r="E22" i="1"/>
  <c r="D22" i="1"/>
  <c r="E21" i="6" l="1"/>
  <c r="D11" i="1" s="1"/>
  <c r="C23" i="1"/>
  <c r="E11" i="1" l="1"/>
  <c r="F11" i="1" l="1"/>
  <c r="D19" i="1"/>
  <c r="E19" i="1" l="1"/>
  <c r="G11" i="1"/>
  <c r="F19" i="1"/>
  <c r="F21" i="1" s="1"/>
  <c r="D21" i="1"/>
  <c r="D23" i="1"/>
  <c r="H11" i="1" l="1"/>
  <c r="G19" i="1"/>
  <c r="E21" i="1"/>
  <c r="E23" i="1"/>
  <c r="F23" i="1"/>
  <c r="G21" i="1" l="1"/>
  <c r="G23" i="1"/>
  <c r="I11" i="1"/>
  <c r="J11" i="1" l="1"/>
  <c r="I19" i="1"/>
  <c r="I21" i="1" s="1"/>
  <c r="H19" i="1"/>
  <c r="I23" i="1" l="1"/>
  <c r="H21" i="1"/>
  <c r="H23" i="1"/>
  <c r="K11" i="1"/>
  <c r="J19" i="1"/>
  <c r="J21" i="1" l="1"/>
  <c r="J23" i="1"/>
  <c r="L11" i="1"/>
  <c r="K19" i="1"/>
  <c r="M11" i="1" l="1"/>
  <c r="L19" i="1"/>
  <c r="K21" i="1"/>
  <c r="K23" i="1"/>
  <c r="N11" i="1" l="1"/>
  <c r="L21" i="1"/>
  <c r="L23" i="1"/>
  <c r="M19" i="1" l="1"/>
  <c r="N18" i="1"/>
  <c r="M21" i="1" l="1"/>
  <c r="N21" i="1" s="1"/>
  <c r="M23" i="1"/>
  <c r="N23" i="1" s="1"/>
  <c r="N19" i="1"/>
  <c r="O17" i="1" l="1"/>
  <c r="O12" i="1"/>
  <c r="O13" i="1"/>
  <c r="O15" i="1"/>
  <c r="O14" i="1"/>
  <c r="O10" i="1"/>
  <c r="O16" i="1"/>
  <c r="O11" i="1"/>
  <c r="O18" i="1"/>
  <c r="O19" i="1" l="1"/>
</calcChain>
</file>

<file path=xl/sharedStrings.xml><?xml version="1.0" encoding="utf-8"?>
<sst xmlns="http://schemas.openxmlformats.org/spreadsheetml/2006/main" count="174" uniqueCount="150">
  <si>
    <t>Category</t>
  </si>
  <si>
    <t>Description</t>
  </si>
  <si>
    <t>A</t>
  </si>
  <si>
    <t>Budget for Non-Current Assets (Fixed Assets)</t>
  </si>
  <si>
    <t>B</t>
  </si>
  <si>
    <t>Operational Cost</t>
  </si>
  <si>
    <t>Interventions for screening health, hygiene &amp; nutrition</t>
  </si>
  <si>
    <t>Purchase of ICT and innovative approaches</t>
  </si>
  <si>
    <t>Community mobilization, activation and outreach</t>
  </si>
  <si>
    <t>C</t>
  </si>
  <si>
    <t>Soft Costs</t>
  </si>
  <si>
    <t>D</t>
  </si>
  <si>
    <t>Unforeseen Costs</t>
  </si>
  <si>
    <t>E</t>
  </si>
  <si>
    <t>Management Fee</t>
  </si>
  <si>
    <t>F</t>
  </si>
  <si>
    <t>Taxes (SRB)</t>
  </si>
  <si>
    <t>G</t>
  </si>
  <si>
    <t>Discount Factor @ 15%</t>
  </si>
  <si>
    <t>H</t>
  </si>
  <si>
    <t xml:space="preserve">Salary of Non-Nursing Staff </t>
  </si>
  <si>
    <t>Total</t>
  </si>
  <si>
    <t>Salary of Nursing Staff (three shifts)</t>
  </si>
  <si>
    <t>Kitchen services (Three meals)</t>
  </si>
  <si>
    <t>Year - 0</t>
  </si>
  <si>
    <t>Year - 1</t>
  </si>
  <si>
    <t>Year - 2</t>
  </si>
  <si>
    <t>Year - 3</t>
  </si>
  <si>
    <t>Year - 4</t>
  </si>
  <si>
    <t>Year - 5</t>
  </si>
  <si>
    <t>Year - 6</t>
  </si>
  <si>
    <t>Year - 7</t>
  </si>
  <si>
    <t>Year - 8</t>
  </si>
  <si>
    <t>Year - 9</t>
  </si>
  <si>
    <t>Year - 10</t>
  </si>
  <si>
    <t>Repair &amp; maintenance, and replacement costs (infrastructure works/furniture equipments)</t>
  </si>
  <si>
    <t>Budget Guidelines</t>
  </si>
  <si>
    <t>Budget for Operational (recurring) Expenditure</t>
  </si>
  <si>
    <t>Soft Costs (IE &amp; IA Fees)</t>
  </si>
  <si>
    <t>Unforeseen Costs (Contingencies)</t>
  </si>
  <si>
    <t>Salary of Key Staff</t>
  </si>
  <si>
    <t>If the costs are to be incurred in a year(s) after year 1, then such subsequent costs must be inflation adjusted, and the working sheet should reflect the same.</t>
  </si>
  <si>
    <t>The Bidder must essentially build the cost and show detailed working where necessary for all interventions proposed in its Bid. All workings are required by the Authority as per Request for Proposals.</t>
  </si>
  <si>
    <t>The cost of inflation is to be fixed at 10%. It has to be built-in the budget heads specified above under each line item (as a general principle, in the case of non-current/ fixed assets' costs, if the costs are to be incurred in the year(s) after year 1, then such subsequent costs must be inflation adjusted. All the operational costs under section B have to be inflation-adjusted. The cost of inflation, however, shall be actualized based on applicable standards by the IA in respective periods.</t>
  </si>
  <si>
    <t>While budgeting for the Project, the Bidder shall consider contribution from own sources and the same shall be reflected in the Summary sheet of the given format.</t>
  </si>
  <si>
    <t>In case of any unforeseen situation, the Operator may request, or the Authority at its own may permit, for utilization and/ or re-appropriation of the Contingencies in accordance with the terms &amp; conditions set out in the Request for Proposals document.</t>
  </si>
  <si>
    <t>The Bidder must consider the cost of maintaining reasonable security on a 24/7-365 Days basis at each Facility, including its fixed and movable assets,  from handing over of Facilities till the expiry of the Concession Period.</t>
  </si>
  <si>
    <t>The Bidder must provide realistic budgets aligned with all staffing, facilities, programming, and other plans in its Financial Bid. A budget narrative with clear assumptions about expenditures must be provided as well with the Financial Bid in accordance with the Budget Guidelines and other terms and conditions set out in the Request for Proposals document.</t>
  </si>
  <si>
    <t>The Bidder must mention all the applicable taxes, duties, charges, and fees (except SRB, all must be built-in with the respective heads) payable during the Concession Period. In case of any exemption thereof, the Bidder shall provide the documentary evidence along with the Bid; otherwise, the Bidder shall be responsible for paying such applicable taxes, duties, charges, and fees at its level following the Applicable Evaluation Documents.</t>
  </si>
  <si>
    <t>The Bidder must share the workings for arriving at the final figures of Budget for Operational Expenditure and Key Staff Salary along with the Financial Bid. The working must be done in a separate sheet (as provided).</t>
  </si>
  <si>
    <t xml:space="preserve">The following costs may not be funded/reimbursed: 
a. Costs that can be financed by other funding sources of the Government;
b. Grants for filling a ‘funding gap’ for ongoing initiatives/projects;
c. Debts and provisions for losses or debts;
d. Any goods or services financed by any other program, project, or contract framework;
e. Costs not covered under the Financial Bid and the assumptions made not permitted under the Request for Proposals document, including the draft Concession Agreement. 
f.  The Costs that the Bidder has commited to fund through its own sources in the Financial Model or Technical Proposal.
</t>
  </si>
  <si>
    <t>Unit Price (PKR)</t>
  </si>
  <si>
    <t xml:space="preserve">Unit </t>
  </si>
  <si>
    <t xml:space="preserve">Amount (PKR) 
Year 1 </t>
  </si>
  <si>
    <t>B1</t>
  </si>
  <si>
    <t>B2</t>
  </si>
  <si>
    <t>B3</t>
  </si>
  <si>
    <t>B4</t>
  </si>
  <si>
    <t>B5</t>
  </si>
  <si>
    <t>B6</t>
  </si>
  <si>
    <t>B7</t>
  </si>
  <si>
    <t>B8</t>
  </si>
  <si>
    <r>
      <t xml:space="preserve">This line item refers to and, </t>
    </r>
    <r>
      <rPr>
        <i/>
        <sz val="11"/>
        <color theme="1"/>
        <rFont val="Arial"/>
        <family val="2"/>
      </rPr>
      <t>inter alia,</t>
    </r>
    <r>
      <rPr>
        <sz val="11"/>
        <color theme="1"/>
        <rFont val="Arial"/>
        <family val="2"/>
      </rPr>
      <t xml:space="preserve"> includes the overall costs associated with community mobilization and outreach activities.</t>
    </r>
  </si>
  <si>
    <t>B10</t>
  </si>
  <si>
    <t>Games and sporting activities/extra curricular</t>
  </si>
  <si>
    <t>B11</t>
  </si>
  <si>
    <t>B12</t>
  </si>
  <si>
    <t>Events/ festivals/ festivities</t>
  </si>
  <si>
    <t>B13</t>
  </si>
  <si>
    <t>Utilities (electricity, gas, internet, etc.)</t>
  </si>
  <si>
    <t xml:space="preserve">Miscellaneous Expense </t>
  </si>
  <si>
    <t xml:space="preserve">This line item refers to, three meals per day for the patients and keeping in view menu planning strategies that would prioritize cost-effective yet nutritious meal options like incorporating seasonal ingredients, plant-based proteins, and whole grains to optimize health outcomes and manage expenses. The bidder shall also keep in view special dietary requirements, including medically prescribed diets, food allergies, and cultural or religious dietary restrictions, ensuring inclusivity and adherence to individual needs. </t>
  </si>
  <si>
    <t>This line item refers to and, inter alia, includes the costs for arranging games and other sports activities to ensure the patients’ physical and mental growth and alertness.</t>
  </si>
  <si>
    <t>General  expenses</t>
  </si>
  <si>
    <t>Medicine/Treatment Cost</t>
  </si>
  <si>
    <t>This line item refers to and, inter alia, includes cost of treatment of patient's medication and treatment needs based on their substance abuse history and any co-occurring medical conditions.This includes all the essential medications commonly used in addiction treatment, such as detoxification agents, withdrawal management medications, and medications for managing co-occurring mental health disorders.</t>
  </si>
  <si>
    <t>Out Patient Cost</t>
  </si>
  <si>
    <t>Vocational Trainings</t>
  </si>
  <si>
    <t>I</t>
  </si>
  <si>
    <t>Key Staff</t>
  </si>
  <si>
    <t>B9</t>
  </si>
  <si>
    <t xml:space="preserve">Total Proposed Budget </t>
  </si>
  <si>
    <t>Operators' contribution from Own Sources</t>
  </si>
  <si>
    <t xml:space="preserve">Total Budget to be funded by Government  </t>
  </si>
  <si>
    <t>TPB</t>
  </si>
  <si>
    <t>TBG</t>
  </si>
  <si>
    <t>DF</t>
  </si>
  <si>
    <t>SC</t>
  </si>
  <si>
    <t>Bid Price</t>
  </si>
  <si>
    <t>BP</t>
  </si>
  <si>
    <t>SUMMARY BUDGET</t>
  </si>
  <si>
    <t>Drug Rehabilitaion Center</t>
  </si>
  <si>
    <t>%</t>
  </si>
  <si>
    <t>Note:</t>
  </si>
  <si>
    <t>* % reflects percentage of the total amount under any cost head as against the total Bid Price.</t>
  </si>
  <si>
    <t>BID PRICE (FORM F - FINANCIAL BID FORM)</t>
  </si>
  <si>
    <t>This line item refers to and, inter alia, includes the estimated cost for unforeseen expenditure, which Operator can utilize to meet emerging needs that may otherwise cause challenges to meeting  KPIs or to ensure smooth treatment/rehabilitation process or any additional service demanded by the Authority, not covered in the scope of work or any other factor that is beyond the control of the bidder. The contingency reserves has been fixed at PKR 1 Million for the first year and thereafter subsequent increase of 10% in the Financial Bid to cover unforeseen expenditures, subject to the prior consultation and approval of the Independent Expert and/or the Authority as further specified in the Concession Agreement.</t>
  </si>
  <si>
    <t xml:space="preserve">It refers to the applicable Sindh Sales Tax on Services payable by the Bidder to Sindh Revenue Board (SRB) for this intervention during the Concession Period. Currently, the sales tax on PPP projects is exempted for a period up to 30th June 2025, as per the notification no. SRB/TB/23/2021 dated 3rd March 2023 issued by the Sindh Revenue Board. </t>
  </si>
  <si>
    <t>The Bidder shall prepare Financial Bid considering the full capacity of Facility. The Facility will be operational during the Concession Period . The total number of beds are 50.</t>
  </si>
  <si>
    <t>The Operator shall maintain the payroll for Facility-based Staff and Key Staff properly, correctly, and accurately during the Concession Period, besides, the Operator shall release all payments through its designated credible banking channel.</t>
  </si>
  <si>
    <t>If the Operator incurrs any expenses after Handing Over of Facility and before the Effective Date, then the Operator, in such a case, may claim the same from reimbursement from Year 1 heads, subject to the Authority’s prior written approval accorded to the Operator for incurring such expenditure.</t>
  </si>
  <si>
    <t>This line item refers to and, inter alia, includes costs for the development or acquisition of innovative software applications and platforms tailored to support addiction recovery, mental health management, and overall well-being, including apps for mindfulness, cognitive-behavioral therapy, and virtual support groups. Set aside resources for the implementation of electronic health record (EHR) systems to streamline documentation, track progress, and ensure confidentiality of resident information in compliance with healthcare regulations.</t>
  </si>
  <si>
    <t>This line item refers to and, inter alia, includes the costs of the events, festivals, and festive to provide patients with means to be a part of the community. These events may relate to national and international observances, or celebration days mainly dedicated to well-being of patients, etc. Bidder must consider at least three (3) events of different types during each Year of the Concession period.</t>
  </si>
  <si>
    <t xml:space="preserve">This line item refers to and, inter alia, includes the costs related to the salary of the Non-Nursing Staff, which may consist of: Admin Assistants, Security Guards, Cleaners, cooks etc.  The Bidder should estimate the cost of maintaining an optimal number of non-Nursing staff at the Facility at all times during the Concession Period and build such cost in the Financial Bid accordingly. </t>
  </si>
  <si>
    <r>
      <t xml:space="preserve">This line item refers to and, inter alia, includes the costs of the repair and maintenance, and renovation works for the physical and crumbling infrastructure works to keep the Facility as listed in ANNEX 8 (DETAILS OF FACILITY) fully functional and operational by the Operator during the Concession Period. The amount under this line item or budget head shall be reimbursed on actual basis within the budgetary limit subject to vertification of IE &amp; IA.
</t>
    </r>
    <r>
      <rPr>
        <b/>
        <u/>
        <sz val="11"/>
        <color theme="4" tint="-0.249977111117893"/>
        <rFont val="Arial"/>
        <family val="2"/>
      </rPr>
      <t/>
    </r>
  </si>
  <si>
    <t xml:space="preserve">This line item refers to and, inter alia, includes the cost of screening patients for their health, hygiene, nutrition status and budget for hygiene supplies such as personal care items, disinfectants, and cleaning agents to maintain a clean and hygienic environment within the rehabilitation center, reducing the risk of infections and promoting overall well-being in the Facility, as listed in ANNEX 8 (DETAILS OF FACILITY) during the Concession Period.
</t>
  </si>
  <si>
    <t xml:space="preserve">This line item refers to and, inter alia, includes general or petty expenses incidental to running day-to-day activities and additional interventions proposed by the Operator in the Facility listed in ANNEX 8 (DETAILS OF FACILITY). </t>
  </si>
  <si>
    <t>ORGANIZATION: ________________________________</t>
  </si>
  <si>
    <t>Budget for Key Staff</t>
  </si>
  <si>
    <t>Salary of Psychiatrist</t>
  </si>
  <si>
    <t>Salary of Health Expert</t>
  </si>
  <si>
    <t>Salary of Pschycologist/Therapist</t>
  </si>
  <si>
    <t>Salary of Project Director</t>
  </si>
  <si>
    <t>Salary of Manager - Finance/Accounts &amp; Compliance</t>
  </si>
  <si>
    <t>Salary/Month(PKR)</t>
  </si>
  <si>
    <t>No.</t>
  </si>
  <si>
    <t>C1</t>
  </si>
  <si>
    <t>C2</t>
  </si>
  <si>
    <t>C3</t>
  </si>
  <si>
    <t>C4</t>
  </si>
  <si>
    <t>C5</t>
  </si>
  <si>
    <r>
      <t>Management Fee is the cost charged by the Bidder for providing its services to the Authority for managing the Project and its Facilities in accordance with the scope of services and KPIs. This line item refers to and, inter alia, includes the estimated cost for the following:
• Undertake the field monitoring of the</t>
    </r>
    <r>
      <rPr>
        <sz val="11"/>
        <rFont val="Arial"/>
        <family val="2"/>
      </rPr>
      <t xml:space="preserve"> Facility</t>
    </r>
    <r>
      <rPr>
        <sz val="11"/>
        <color theme="1"/>
        <rFont val="Arial"/>
        <family val="2"/>
      </rPr>
      <t xml:space="preserve"> and/or any other visits in relation to the Project by the project’s staff;
• Stamp Duty @ 0.35% of the bid price
• Any other costs for the organization's time, intellect, and expertise that it would bring to the Project.
• Hiring of additional Key Staff
• Cost of any other activity as specified in the Concession Agreement and Technical Proposal but not covered elsewhere in the Bid Price, to ensure achieving the Project’s Key Performance Indicators throughout the Concession Period. 
</t>
    </r>
    <r>
      <rPr>
        <b/>
        <u/>
        <sz val="11"/>
        <color rgb="FFFF0000"/>
        <rFont val="Arial"/>
        <family val="2"/>
      </rPr>
      <t>Note:</t>
    </r>
    <r>
      <rPr>
        <sz val="11"/>
        <color theme="1"/>
        <rFont val="Arial"/>
        <family val="2"/>
      </rPr>
      <t xml:space="preserve"> </t>
    </r>
    <r>
      <rPr>
        <sz val="11"/>
        <color rgb="FFFF0000"/>
        <rFont val="Arial"/>
        <family val="2"/>
      </rPr>
      <t>This cost head shall be utilized for any deductions based on evaluating the Key Performance Indicators.</t>
    </r>
  </si>
  <si>
    <t>This line item refers to and, inter alia, includes any other expense essential to ensure smooth operations and management of Facility in accordance with the KPIs, scope of work and Technical Proposal of the Successful bidder.</t>
  </si>
  <si>
    <r>
      <rPr>
        <sz val="11"/>
        <rFont val="Arial"/>
        <family val="2"/>
      </rPr>
      <t>This line item refers to and, inter alia, includes the costs of utilities, e.g., electricity, internet/ wi-fi, telecommunication, etc., of the Faciliy du</t>
    </r>
    <r>
      <rPr>
        <sz val="11"/>
        <color theme="1"/>
        <rFont val="Arial"/>
        <family val="2"/>
      </rPr>
      <t xml:space="preserve">ring the Concession Period. 
</t>
    </r>
    <r>
      <rPr>
        <b/>
        <sz val="11"/>
        <color theme="8"/>
        <rFont val="Arial"/>
        <family val="2"/>
      </rPr>
      <t xml:space="preserve">
Note: The input amount under this line item is fixed by the Authority and shall be reimbursed on actual basis.</t>
    </r>
  </si>
  <si>
    <t>This line item refers to the cost incurred with respect to vocational training of upto 3 months of treated/rehabilitated patients during the term of Concession Agreement. The amount under this line item or budget head shall be reimbursed on actual basis within the budgetary limit subject to verification of IE &amp; IA.</t>
  </si>
  <si>
    <r>
      <t xml:space="preserve">This line item refers to the cost incurred as a whole with respect to 'Out-Patient Treatment' of walk-in/emergency patients during the term of Concession Agreement. This includes cost of medical experts and other associated cost in delivering OPD services. 
</t>
    </r>
    <r>
      <rPr>
        <b/>
        <u/>
        <sz val="11"/>
        <color theme="8"/>
        <rFont val="Arial"/>
        <family val="2"/>
      </rPr>
      <t>Note:</t>
    </r>
    <r>
      <rPr>
        <b/>
        <sz val="11"/>
        <color theme="8"/>
        <rFont val="Arial"/>
        <family val="2"/>
      </rPr>
      <t xml:space="preserve"> The inputs amount under this line item is fixed by the Authority and shall be reimbursed on actual basis. </t>
    </r>
  </si>
  <si>
    <t>Input to be provided by the Bidder</t>
  </si>
  <si>
    <t>Input provided by the Authority</t>
  </si>
  <si>
    <t xml:space="preserve">Output </t>
  </si>
  <si>
    <t>Input not required</t>
  </si>
  <si>
    <t>This line item refers to and, inter alia, includes the costs related to the salary of the Nursing Staff, which may consist of: registered/licensed/certified professional nurses etc.  The Bidder should estimate the cost of maintaining an optimal number of Nursing staff at the Facility at all times during the Concession Period and build such cost in the Financial Bid accordingly. Staff salaries must strictly comply to minimum wage rate criteria.</t>
  </si>
  <si>
    <r>
      <t xml:space="preserve">This line item refers to the cost to be paid to the Independent Expert and Independent Auditor (third-party organizations to perform technical and financial assessment and issuance of payment certificate/report). The IE &amp; IA will be appointed post signing of the Concession Agreement and prior to the notication of Effective Date.
</t>
    </r>
    <r>
      <rPr>
        <b/>
        <u/>
        <sz val="11"/>
        <color theme="1"/>
        <rFont val="Arial"/>
        <family val="2"/>
      </rPr>
      <t xml:space="preserve">
</t>
    </r>
    <r>
      <rPr>
        <b/>
        <u/>
        <sz val="11"/>
        <color theme="4" tint="-0.249977111117893"/>
        <rFont val="Arial"/>
        <family val="2"/>
      </rPr>
      <t>Note:</t>
    </r>
    <r>
      <rPr>
        <b/>
        <sz val="11"/>
        <color theme="4" tint="-0.249977111117893"/>
        <rFont val="Arial"/>
        <family val="2"/>
      </rPr>
      <t xml:space="preserve"> The inputs amount under this line item is fixed by the Authority and shall be reimbursed on actual basis. The actual fees will be negotiated with the IE and IA within the annual budget</t>
    </r>
  </si>
  <si>
    <t>B14</t>
  </si>
  <si>
    <t>B15</t>
  </si>
  <si>
    <t>B16</t>
  </si>
  <si>
    <t>B17</t>
  </si>
  <si>
    <t>B18</t>
  </si>
  <si>
    <t>BUDGET GUIDELINES FOR 50 BEDDED DRUG REHABILITATION CENTER</t>
  </si>
  <si>
    <r>
      <rPr>
        <b/>
        <sz val="11"/>
        <rFont val="Arial"/>
        <family val="2"/>
      </rPr>
      <t xml:space="preserve">Budget Guidance Notes: </t>
    </r>
    <r>
      <rPr>
        <sz val="11"/>
        <rFont val="Arial"/>
        <family val="2"/>
      </rPr>
      <t xml:space="preserve">This is the required budget format; the Bidders to incorporate related costs in the relevant heads or general expenses to cater to any special needs or requirements proposed in the Technical Proposal. All budget categories need to be aligned with the Project work plan and directly linked with the timelines and outcomes of activities and the Project’s scope. </t>
    </r>
    <r>
      <rPr>
        <b/>
        <sz val="11"/>
        <rFont val="Arial"/>
        <family val="2"/>
      </rPr>
      <t>Bidders shall thoroughly review the RFP Documents and the Project’s scope of work in conjunction with the Budget Guidelines.</t>
    </r>
    <r>
      <rPr>
        <sz val="11"/>
        <rFont val="Arial"/>
        <family val="2"/>
      </rPr>
      <t xml:space="preserve"> Costs should be broken down in such a manner that the units required are self-explanatory and closely related to the work plan and the implementation period. The Bidder will provide detailed budget narratives of a</t>
    </r>
    <r>
      <rPr>
        <b/>
        <sz val="11"/>
        <color rgb="FFFF0000"/>
        <rFont val="Arial"/>
        <family val="2"/>
      </rPr>
      <t xml:space="preserve"> 50 bedded Rehabilitation Center</t>
    </r>
    <r>
      <rPr>
        <sz val="11"/>
        <rFont val="Arial"/>
        <family val="2"/>
      </rPr>
      <t xml:space="preserve"> with assumptions against each budget head.
A detailed narrative against each budget head is required. Inflation, along with contingencies or management reserves, if any, is to be factored by Bidders along with the respective line items or budget heads over the life of the Project. </t>
    </r>
    <r>
      <rPr>
        <b/>
        <sz val="11"/>
        <rFont val="Arial"/>
        <family val="2"/>
      </rPr>
      <t>The following points in this Budget Guidelines must be considered as an integral part of the Project’s scope while preparing Bid Price;</t>
    </r>
    <r>
      <rPr>
        <sz val="11"/>
        <rFont val="Arial"/>
        <family val="2"/>
      </rPr>
      <t xml:space="preserve"> </t>
    </r>
    <r>
      <rPr>
        <b/>
        <sz val="11"/>
        <rFont val="Arial"/>
        <family val="2"/>
      </rPr>
      <t>failure to comply with Budget Guidelines and the RFP material terms &amp; conditions by a Bidder may cause sufficient ground for the Evaluation Committee to disqualify or reject entire Bid on account of non-responsive Bid following the Applicable Evaluation Documents.</t>
    </r>
    <r>
      <rPr>
        <sz val="11"/>
        <rFont val="Arial"/>
        <family val="2"/>
      </rPr>
      <t xml:space="preserve">
 </t>
    </r>
    <r>
      <rPr>
        <b/>
        <sz val="11"/>
        <color rgb="FF0070C0"/>
        <rFont val="Arial"/>
        <family val="2"/>
      </rPr>
      <t xml:space="preserve">
</t>
    </r>
    <r>
      <rPr>
        <b/>
        <i/>
        <sz val="11"/>
        <color rgb="FF0000CC"/>
        <rFont val="Arial"/>
        <family val="2"/>
      </rPr>
      <t>Keywords:</t>
    </r>
    <r>
      <rPr>
        <b/>
        <sz val="11"/>
        <color theme="3" tint="-0.249977111117893"/>
        <rFont val="Arial"/>
        <family val="2"/>
      </rPr>
      <t xml:space="preserve"> </t>
    </r>
    <r>
      <rPr>
        <i/>
        <sz val="11"/>
        <rFont val="Arial"/>
        <family val="2"/>
      </rPr>
      <t>Drug Rehabilitation, Facility.</t>
    </r>
  </si>
  <si>
    <r>
      <rPr>
        <sz val="11"/>
        <rFont val="Arial"/>
        <family val="2"/>
      </rPr>
      <t>This line item refers to and, inter alia, includes cost of operations and management of the Facility listed in ANNEX 8 (DETAILS OF FACILITY)  as per best industry practice, to be specific, in accordance with the KPIs, scope of work set forth in the RFP document and technical proposal of the successful bidder.
The cost under this category shall be the sum of budget heads for operational expenditure (B1-B18)</t>
    </r>
    <r>
      <rPr>
        <sz val="11"/>
        <color theme="1"/>
        <rFont val="Arial"/>
        <family val="2"/>
      </rPr>
      <t xml:space="preserve"> specified in the Operational Expenditure sheet.
</t>
    </r>
    <r>
      <rPr>
        <b/>
        <u/>
        <sz val="11"/>
        <color theme="1"/>
        <rFont val="Arial"/>
        <family val="2"/>
      </rPr>
      <t/>
    </r>
  </si>
  <si>
    <r>
      <t>This line item refers to and, inter alia, includes t</t>
    </r>
    <r>
      <rPr>
        <sz val="11"/>
        <rFont val="Arial"/>
        <family val="2"/>
      </rPr>
      <t xml:space="preserve">he monthly salaries of the proposed Key Staff (including Project Director, Finance, </t>
    </r>
    <r>
      <rPr>
        <sz val="11"/>
        <color theme="1"/>
        <rFont val="Arial"/>
        <family val="2"/>
      </rPr>
      <t xml:space="preserve">Accounts &amp; Compliance Manager, Pshycologist/Therapist, Health Expert &amp; Pshychiatrist) who will be responsible for undertaking and overseeing the Project-related activities on a dedicated and regular basis  in accordance with their job description during the Concession Period. 
During the concession period, the bidder must ensure that the facility maintains a minimum number of professionals: </t>
    </r>
    <r>
      <rPr>
        <b/>
        <sz val="11"/>
        <color theme="1"/>
        <rFont val="Arial"/>
        <family val="2"/>
      </rPr>
      <t>7 psychologists/therapists, 2 health experts, and 2 psychiatrists at all times.</t>
    </r>
    <r>
      <rPr>
        <sz val="11"/>
        <color theme="1"/>
        <rFont val="Arial"/>
        <family val="2"/>
      </rPr>
      <t xml:space="preserve"> These professionals must receive salaries not lower than as specified in Key Staff Sheet, with an annual increment of at least 10% subject to performance.
</t>
    </r>
    <r>
      <rPr>
        <b/>
        <i/>
        <sz val="11"/>
        <color theme="1"/>
        <rFont val="Arial"/>
        <family val="2"/>
      </rPr>
      <t xml:space="preserve">The salaries for the Project Director and the Manager of Finance/Accounts &amp; Compliance will be used to calculate any deductions based on performance measures. The salaries for these positions will be decided by the bidder with an </t>
    </r>
    <r>
      <rPr>
        <b/>
        <i/>
        <sz val="11"/>
        <rFont val="Arial"/>
        <family val="2"/>
      </rPr>
      <t xml:space="preserve">annual increament of atleast 10%.
</t>
    </r>
    <r>
      <rPr>
        <sz val="11"/>
        <rFont val="Arial"/>
        <family val="2"/>
      </rPr>
      <t xml:space="preserve">
The cost under this category shall be the sum of budget heads for operational expenditure (C1-C5) specified in the Operational Expenditure sheet.</t>
    </r>
    <r>
      <rPr>
        <sz val="11"/>
        <color theme="1"/>
        <rFont val="Arial"/>
        <family val="2"/>
      </rPr>
      <t xml:space="preserve">
</t>
    </r>
    <r>
      <rPr>
        <b/>
        <u/>
        <sz val="11"/>
        <color rgb="FFFF0000"/>
        <rFont val="Arial"/>
        <family val="2"/>
      </rPr>
      <t>Note:</t>
    </r>
    <r>
      <rPr>
        <sz val="11"/>
        <color theme="1"/>
        <rFont val="Arial"/>
        <family val="2"/>
      </rPr>
      <t xml:space="preserve"> </t>
    </r>
    <r>
      <rPr>
        <sz val="11"/>
        <color rgb="FFFF0000"/>
        <rFont val="Arial"/>
        <family val="2"/>
      </rPr>
      <t>Salaries of Project Director &amp; Finance/Accounts &amp; Compliance Manager will be utilized for any deductions based on evaluating the Key Performance Indicators</t>
    </r>
    <r>
      <rPr>
        <sz val="11"/>
        <color theme="1"/>
        <rFont val="Arial"/>
        <family val="2"/>
      </rPr>
      <t>.</t>
    </r>
  </si>
  <si>
    <t xml:space="preserve">ATTACHEMENT TO THE FINANCIAL BID FORM (FORM F) </t>
  </si>
  <si>
    <t>(For further details, refer to the RFP Document)</t>
  </si>
  <si>
    <r>
      <rPr>
        <sz val="11"/>
        <rFont val="Arial"/>
        <family val="2"/>
      </rPr>
      <t xml:space="preserve">This line item refers to and, inter alia, includes the capital cost, if any, relating to the procurement of fixed assets (furniture &amp; fixture, solar energy system, medical equipment X-Ray , ECG and Blood test machines/equipment, surveillance system, and other required equipment as detailed in RFP Document) for the Facility listed in ANNEX 8 (DETAILS OF FACILITY). The Budget shall be utilized for the procurement, repair and/or replacement of current/fixed assets in accordance with the requirement set out in the RFP document.
The Budget shall be utilized after need assessment and prior approval of IE, IA and/or Authority on the basis of reasonable ground and valid justification for the Facilities  listed in ANNEX 8 (DETAILS OF FACILITIY) to make the Facility fully functional and operational by the Operator during the Concession Period.
</t>
    </r>
    <r>
      <rPr>
        <sz val="11"/>
        <color theme="1"/>
        <rFont val="Arial"/>
        <family val="2"/>
      </rPr>
      <t xml:space="preserve">
The Operator shall maintain the fixed assets register properly filled and updated to record all the non-current (fixed) assets purchased for the Facility listed in ANNEX 8 (DETAILS OF FACI</t>
    </r>
    <r>
      <rPr>
        <sz val="11"/>
        <rFont val="Arial"/>
        <family val="2"/>
      </rPr>
      <t>LITY</t>
    </r>
    <r>
      <rPr>
        <sz val="11"/>
        <color theme="1"/>
        <rFont val="Arial"/>
        <family val="2"/>
      </rPr>
      <t xml:space="preserve">) at all times during the Concession Period.  The Authority or IE/IA may check or call such information with a complete or partial record for verification or cross-check report at any time during Concession Period. 
</t>
    </r>
    <r>
      <rPr>
        <b/>
        <u/>
        <sz val="11"/>
        <color theme="4" tint="-0.249977111117893"/>
        <rFont val="Arial"/>
        <family val="2"/>
      </rPr>
      <t>Note:</t>
    </r>
    <r>
      <rPr>
        <sz val="11"/>
        <color theme="4" tint="-0.249977111117893"/>
        <rFont val="Arial"/>
        <family val="2"/>
      </rPr>
      <t xml:space="preserve"> </t>
    </r>
    <r>
      <rPr>
        <b/>
        <sz val="11"/>
        <color theme="4" tint="-0.249977111117893"/>
        <rFont val="Arial"/>
        <family val="2"/>
      </rPr>
      <t xml:space="preserve">The input amount under this line item is fixed by the Authority and shall be reimbursed on actual basis. Further, the budget under this category is </t>
    </r>
    <r>
      <rPr>
        <b/>
        <u/>
        <sz val="11"/>
        <color theme="4" tint="-0.249977111117893"/>
        <rFont val="Arial"/>
        <family val="2"/>
      </rPr>
      <t>non-lapsable</t>
    </r>
    <r>
      <rPr>
        <b/>
        <sz val="11"/>
        <color theme="4" tint="-0.249977111117893"/>
        <rFont val="Arial"/>
        <family val="2"/>
      </rPr>
      <t xml:space="preserve">. Any savings or unutilized amount shall be carried forward to the next year without any inflationary adjustment </t>
    </r>
  </si>
  <si>
    <r>
      <t xml:space="preserve">This line item refers to and, inter alia, includes the monthly salary of Manager - Finance.Accounts/Compliance who will be responsible for undertaking and overseeing the Project-related activities in compliant with applicable laws, rules &amp; regulations along keeping, maintaining and managing all the records and finance/accounts related matetrs on a dedicated and regular basis in accordance with their job description during the Concession Period. The Project Director will be tasked with managing and supervising Project-related tasks consistently, as outlined in their job description, throughout the Concession Period with an annual increment of at least 10% subject to performance.
</t>
    </r>
    <r>
      <rPr>
        <b/>
        <sz val="11"/>
        <color rgb="FFFF0000"/>
        <rFont val="Arial"/>
        <family val="2"/>
      </rPr>
      <t>Note: This cost head shall be utilized for any deductions based on evaluating the Key Performance Indicators.</t>
    </r>
  </si>
  <si>
    <r>
      <t xml:space="preserve">This line item refers to and, inter alia, includes the monthly salary of Project Director who will be responsible for undertaking and overseeing the Project-related activities on a dedicated and regular basis in accordance with their job description during the Concession Period. The Project Director will be tasked with managing and supervising Project-related tasks consistently, as outlined in their job description, throughout the Concession Period with an annual increment of at least 10% subject to performance.
</t>
    </r>
    <r>
      <rPr>
        <b/>
        <sz val="11"/>
        <color rgb="FFFF0000"/>
        <rFont val="Arial"/>
        <family val="2"/>
      </rPr>
      <t>Note: This cost head shall be utilized for any deductions based on evaluating the Key Performance Indicators.</t>
    </r>
  </si>
  <si>
    <t xml:space="preserve">This line item refers to and, inter alia, includes the monthly salary of Psychiatrist who will be responsible for undertaking and overseeing the Project-related activities such as include conducting psychiatric assessments, diagnosing co-occurring mental health disorders, and developing comprehensive treatment plans on a dedicated and regular basis in accordance with their job description during the Concession Period. The Psychiatrist will be tasked with managing and supervising Project-related tasks consistently, as outlined in their job description, throughout the Concession Period. To maintain operational standards during this period, the bidder must guarantee that the facility retains a minimum of 2 qualified professionals, with an annual increment of at least 10% subject to performance.
</t>
  </si>
  <si>
    <r>
      <t xml:space="preserve">This line item refers to and, inter alia, includes the monthly salary of Health Expert who will be responsible for undertaking and overseeing the Project-related activities on a dedicated and regular basis in accordance with their job description during the Concession Period. The Health Expert will be tasked with managing and supervising Project-related tasks consistently, as outlined in their job description, throughout the Concession Period. To maintain operational standards during this period, the bidder must guarantee that the facility retains a minimum of 2 qualified professionals, with an annual increment of at least 10% subject to performance.
</t>
    </r>
    <r>
      <rPr>
        <sz val="11"/>
        <color theme="8"/>
        <rFont val="Arial"/>
        <family val="2"/>
      </rPr>
      <t xml:space="preserve">
</t>
    </r>
  </si>
  <si>
    <t xml:space="preserve">This line item refers to and, inter alia, includes the monthly salary of Pshycologist/Therapist who will be responsible for undertaking and overseeing the Project-related activities such as conducting assessments, developing treatment plans, and implementing therapeutic interventions tailored to meet the unique needs of each client on a dedicated and regular basis in accordance with their job description during the Concession Period. The Pshycologist/Therapist will be tasked with managing and supervising Project-related tasks consistently, as outlined in their job description, throughout the Concession Period. To maintain operational standards during this period, the bidder must guarantee that the facility retains a minimum of 7 qualified professionals, with an annual increment of at least 10% subject to performance.
</t>
  </si>
  <si>
    <t>* Prospective Bidders shall prepare and submit the Financial Bid for the Facility set out in ANNEX 8 (LIST OF FACILITY) of the Request for Proposals document. All Amounts in Pak Rupees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</si>
</sst>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0000_);_(* \(#,##0.000000\);_(* &quot;-&quot;??_);_(@_)"/>
  </numFmts>
  <fonts count="45" x14ac:knownFonts="1">
    <font>
      <sz val="11"/>
      <color theme="1"/>
      <name val="Calibri"/>
      <family val="2"/>
      <scheme val="minor"/>
    </font>
    <font>
      <sz val="11"/>
      <color theme="1"/>
      <name val="Calibri"/>
      <family val="2"/>
      <scheme val="minor"/>
    </font>
    <font>
      <b/>
      <sz val="10"/>
      <color theme="1"/>
      <name val="Arial"/>
      <family val="2"/>
    </font>
    <font>
      <b/>
      <sz val="11"/>
      <color theme="1"/>
      <name val="Calibri"/>
      <family val="2"/>
      <scheme val="minor"/>
    </font>
    <font>
      <b/>
      <sz val="16"/>
      <color theme="1"/>
      <name val="Arial"/>
      <family val="2"/>
    </font>
    <font>
      <sz val="10"/>
      <color theme="1"/>
      <name val="Arial"/>
      <family val="2"/>
    </font>
    <font>
      <sz val="11"/>
      <name val="Arial"/>
      <family val="2"/>
    </font>
    <font>
      <b/>
      <sz val="11"/>
      <name val="Arial"/>
      <family val="2"/>
    </font>
    <font>
      <b/>
      <sz val="11"/>
      <color rgb="FFFF0000"/>
      <name val="Arial"/>
      <family val="2"/>
    </font>
    <font>
      <sz val="11"/>
      <color rgb="FFFF0000"/>
      <name val="Arial"/>
      <family val="2"/>
    </font>
    <font>
      <b/>
      <sz val="11"/>
      <color rgb="FF0070C0"/>
      <name val="Arial"/>
      <family val="2"/>
    </font>
    <font>
      <b/>
      <i/>
      <sz val="11"/>
      <color rgb="FF0000CC"/>
      <name val="Arial"/>
      <family val="2"/>
    </font>
    <font>
      <b/>
      <sz val="11"/>
      <color theme="3" tint="-0.249977111117893"/>
      <name val="Arial"/>
      <family val="2"/>
    </font>
    <font>
      <i/>
      <sz val="11"/>
      <name val="Arial"/>
      <family val="2"/>
    </font>
    <font>
      <b/>
      <sz val="10"/>
      <name val="Arial"/>
      <family val="2"/>
    </font>
    <font>
      <b/>
      <sz val="11"/>
      <color rgb="FF000000"/>
      <name val="Arial"/>
      <family val="2"/>
    </font>
    <font>
      <sz val="11"/>
      <color theme="1"/>
      <name val="Arial"/>
      <family val="2"/>
    </font>
    <font>
      <b/>
      <u/>
      <sz val="11"/>
      <color theme="4" tint="-0.249977111117893"/>
      <name val="Arial"/>
      <family val="2"/>
    </font>
    <font>
      <sz val="11"/>
      <color theme="4" tint="-0.249977111117893"/>
      <name val="Arial"/>
      <family val="2"/>
    </font>
    <font>
      <b/>
      <sz val="11"/>
      <color theme="4" tint="-0.249977111117893"/>
      <name val="Arial"/>
      <family val="2"/>
    </font>
    <font>
      <b/>
      <u/>
      <sz val="11"/>
      <color theme="1"/>
      <name val="Arial"/>
      <family val="2"/>
    </font>
    <font>
      <b/>
      <u/>
      <sz val="11"/>
      <color rgb="FFFF0000"/>
      <name val="Arial"/>
      <family val="2"/>
    </font>
    <font>
      <b/>
      <sz val="11"/>
      <color theme="1"/>
      <name val="Arial"/>
      <family val="2"/>
    </font>
    <font>
      <i/>
      <sz val="11"/>
      <color theme="1"/>
      <name val="Arial"/>
      <family val="2"/>
    </font>
    <font>
      <b/>
      <i/>
      <sz val="11"/>
      <color theme="1"/>
      <name val="Arial"/>
      <family val="2"/>
    </font>
    <font>
      <sz val="11"/>
      <name val="Calibri"/>
      <family val="2"/>
      <scheme val="minor"/>
    </font>
    <font>
      <b/>
      <i/>
      <sz val="11"/>
      <name val="Arial"/>
      <family val="2"/>
    </font>
    <font>
      <sz val="11"/>
      <color theme="8"/>
      <name val="Arial"/>
      <family val="2"/>
    </font>
    <font>
      <b/>
      <sz val="11"/>
      <color theme="8"/>
      <name val="Arial"/>
      <family val="2"/>
    </font>
    <font>
      <b/>
      <u/>
      <sz val="11"/>
      <color theme="8"/>
      <name val="Arial"/>
      <family val="2"/>
    </font>
    <font>
      <b/>
      <sz val="14"/>
      <color theme="0"/>
      <name val="Arial"/>
      <family val="2"/>
    </font>
    <font>
      <b/>
      <sz val="14"/>
      <color rgb="FFFF0000"/>
      <name val="Arial"/>
      <family val="2"/>
    </font>
    <font>
      <sz val="14"/>
      <color theme="1"/>
      <name val="Times New Roman"/>
      <family val="1"/>
    </font>
    <font>
      <b/>
      <sz val="14"/>
      <color theme="1"/>
      <name val="Arial"/>
      <family val="2"/>
    </font>
    <font>
      <sz val="14"/>
      <color theme="1"/>
      <name val="Calibri"/>
      <family val="2"/>
      <scheme val="minor"/>
    </font>
    <font>
      <b/>
      <sz val="14"/>
      <color theme="1"/>
      <name val="Calibri"/>
      <family val="2"/>
      <scheme val="minor"/>
    </font>
    <font>
      <sz val="14"/>
      <name val="Calibri"/>
      <family val="2"/>
      <scheme val="minor"/>
    </font>
    <font>
      <sz val="14"/>
      <color rgb="FF000000"/>
      <name val="Arial"/>
      <family val="2"/>
    </font>
    <font>
      <b/>
      <i/>
      <sz val="14"/>
      <color theme="1"/>
      <name val="Arial"/>
      <family val="2"/>
    </font>
    <font>
      <b/>
      <sz val="14"/>
      <color rgb="FF000000"/>
      <name val="Arial"/>
      <family val="2"/>
    </font>
    <font>
      <b/>
      <i/>
      <sz val="14"/>
      <color rgb="FFFF0000"/>
      <name val="Arial"/>
      <family val="2"/>
    </font>
    <font>
      <b/>
      <sz val="14"/>
      <color theme="1"/>
      <name val="Times New Roman"/>
      <family val="1"/>
    </font>
    <font>
      <b/>
      <sz val="14"/>
      <color theme="0"/>
      <name val="Times New Roman"/>
      <family val="1"/>
    </font>
    <font>
      <sz val="14"/>
      <color theme="1"/>
      <name val="Arial"/>
      <family val="2"/>
    </font>
    <font>
      <b/>
      <sz val="14"/>
      <color rgb="FF0000CC"/>
      <name val="Arial"/>
      <family val="2"/>
    </font>
  </fonts>
  <fills count="1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D966"/>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5" tint="0.59999389629810485"/>
        <bgColor indexed="64"/>
      </patternFill>
    </fill>
    <fill>
      <patternFill patternType="solid">
        <fgColor rgb="FFFF0000"/>
        <bgColor indexed="64"/>
      </patternFill>
    </fill>
    <fill>
      <patternFill patternType="solid">
        <fgColor theme="1"/>
        <bgColor indexed="64"/>
      </patternFill>
    </fill>
    <fill>
      <patternFill patternType="solid">
        <fgColor rgb="FFDCE6F1"/>
        <bgColor indexed="64"/>
      </patternFill>
    </fill>
    <fill>
      <patternFill patternType="solid">
        <fgColor theme="0"/>
        <bgColor indexed="64"/>
      </patternFill>
    </fill>
  </fills>
  <borders count="4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indexed="64"/>
      </left>
      <right style="medium">
        <color auto="1"/>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top/>
      <bottom style="medium">
        <color auto="1"/>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auto="1"/>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auto="1"/>
      </left>
      <right/>
      <top/>
      <bottom style="medium">
        <color auto="1"/>
      </bottom>
      <diagonal/>
    </border>
    <border>
      <left style="medium">
        <color auto="1"/>
      </left>
      <right style="thin">
        <color auto="1"/>
      </right>
      <top style="medium">
        <color auto="1"/>
      </top>
      <bottom/>
      <diagonal/>
    </border>
    <border>
      <left style="thin">
        <color auto="1"/>
      </left>
      <right/>
      <top/>
      <bottom style="thin">
        <color auto="1"/>
      </bottom>
      <diagonal/>
    </border>
    <border>
      <left style="medium">
        <color indexed="64"/>
      </left>
      <right style="medium">
        <color indexed="64"/>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0" fontId="0" fillId="0" borderId="0" xfId="0" applyAlignment="1">
      <alignment horizontal="center" vertical="center"/>
    </xf>
    <xf numFmtId="0" fontId="14" fillId="4" borderId="22" xfId="0" applyFont="1" applyFill="1" applyBorder="1" applyAlignment="1">
      <alignment horizontal="left" vertical="center" wrapText="1" readingOrder="1"/>
    </xf>
    <xf numFmtId="0" fontId="14" fillId="4" borderId="23" xfId="0" applyFont="1" applyFill="1" applyBorder="1" applyAlignment="1">
      <alignment horizontal="center" vertical="center" wrapText="1" readingOrder="1"/>
    </xf>
    <xf numFmtId="0" fontId="14" fillId="4" borderId="24" xfId="0" applyFont="1" applyFill="1" applyBorder="1" applyAlignment="1">
      <alignment horizontal="center" vertical="center" wrapText="1" readingOrder="1"/>
    </xf>
    <xf numFmtId="0" fontId="14" fillId="4" borderId="22" xfId="0" applyFont="1" applyFill="1" applyBorder="1" applyAlignment="1">
      <alignment horizontal="center" vertical="center" wrapText="1" readingOrder="1"/>
    </xf>
    <xf numFmtId="0" fontId="15" fillId="3" borderId="25" xfId="0" applyFont="1" applyFill="1" applyBorder="1" applyAlignment="1">
      <alignment horizontal="left" vertical="center" wrapText="1" readingOrder="1"/>
    </xf>
    <xf numFmtId="0" fontId="16" fillId="0" borderId="10" xfId="0" applyFont="1" applyBorder="1" applyAlignment="1">
      <alignment horizontal="left" wrapText="1"/>
    </xf>
    <xf numFmtId="0" fontId="0" fillId="0" borderId="0" xfId="0" applyAlignment="1">
      <alignment wrapText="1"/>
    </xf>
    <xf numFmtId="0" fontId="16" fillId="0" borderId="4" xfId="0" applyFont="1" applyBorder="1" applyAlignment="1">
      <alignment wrapText="1"/>
    </xf>
    <xf numFmtId="0" fontId="16" fillId="0" borderId="7" xfId="0" applyFont="1" applyBorder="1" applyAlignment="1">
      <alignment wrapText="1"/>
    </xf>
    <xf numFmtId="0" fontId="16" fillId="0" borderId="7" xfId="0" applyFont="1" applyBorder="1" applyAlignment="1">
      <alignment vertical="center" wrapText="1"/>
    </xf>
    <xf numFmtId="0" fontId="14" fillId="4" borderId="26" xfId="0" applyFont="1" applyFill="1" applyBorder="1" applyAlignment="1">
      <alignment horizontal="center" vertical="center" wrapText="1" readingOrder="1"/>
    </xf>
    <xf numFmtId="0" fontId="15" fillId="3" borderId="27" xfId="0" applyFont="1" applyFill="1" applyBorder="1" applyAlignment="1">
      <alignment horizontal="left" vertical="center" wrapText="1" readingOrder="1"/>
    </xf>
    <xf numFmtId="0" fontId="0" fillId="0" borderId="19" xfId="0" applyBorder="1"/>
    <xf numFmtId="0" fontId="2" fillId="4" borderId="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14" fillId="4" borderId="18" xfId="0" applyFont="1" applyFill="1" applyBorder="1" applyAlignment="1">
      <alignment horizontal="center" vertical="center" wrapText="1" readingOrder="1"/>
    </xf>
    <xf numFmtId="0" fontId="14" fillId="4" borderId="31" xfId="0" applyFont="1" applyFill="1" applyBorder="1" applyAlignment="1">
      <alignment horizontal="center" vertical="center" wrapText="1" readingOrder="1"/>
    </xf>
    <xf numFmtId="0" fontId="14" fillId="4" borderId="4" xfId="0" applyFont="1" applyFill="1" applyBorder="1" applyAlignment="1">
      <alignment horizontal="center" vertical="center" wrapText="1"/>
    </xf>
    <xf numFmtId="0" fontId="14" fillId="4" borderId="11" xfId="0" applyFont="1" applyFill="1" applyBorder="1" applyAlignment="1">
      <alignment horizontal="center" vertical="center" wrapText="1" readingOrder="1"/>
    </xf>
    <xf numFmtId="0" fontId="3" fillId="4" borderId="17" xfId="0" applyFont="1" applyFill="1" applyBorder="1" applyAlignment="1">
      <alignment horizontal="center" vertical="center"/>
    </xf>
    <xf numFmtId="0" fontId="16" fillId="3" borderId="32" xfId="0" applyFont="1" applyFill="1" applyBorder="1" applyAlignment="1">
      <alignment vertical="center"/>
    </xf>
    <xf numFmtId="164" fontId="3" fillId="8" borderId="17" xfId="1" applyNumberFormat="1" applyFont="1" applyFill="1" applyBorder="1" applyAlignment="1">
      <alignment horizontal="center" vertical="center"/>
    </xf>
    <xf numFmtId="0" fontId="6" fillId="0" borderId="33" xfId="0" applyFont="1" applyBorder="1" applyAlignment="1">
      <alignment wrapText="1"/>
    </xf>
    <xf numFmtId="0" fontId="3" fillId="4" borderId="8" xfId="0" applyFont="1" applyFill="1" applyBorder="1" applyAlignment="1">
      <alignment horizontal="center" vertical="center"/>
    </xf>
    <xf numFmtId="0" fontId="16" fillId="3" borderId="34" xfId="0" applyFont="1" applyFill="1" applyBorder="1" applyAlignment="1">
      <alignment vertical="center"/>
    </xf>
    <xf numFmtId="0" fontId="0" fillId="0" borderId="34" xfId="0" applyBorder="1" applyAlignment="1">
      <alignment horizontal="center" vertical="center"/>
    </xf>
    <xf numFmtId="0" fontId="16" fillId="0" borderId="13" xfId="0" applyFont="1" applyBorder="1" applyAlignment="1">
      <alignment wrapText="1"/>
    </xf>
    <xf numFmtId="164" fontId="3" fillId="8" borderId="8" xfId="1" applyNumberFormat="1" applyFont="1" applyFill="1" applyBorder="1" applyAlignment="1">
      <alignment horizontal="center" vertical="center"/>
    </xf>
    <xf numFmtId="0" fontId="6" fillId="3" borderId="34" xfId="0" applyFont="1" applyFill="1" applyBorder="1" applyAlignment="1">
      <alignment vertical="center"/>
    </xf>
    <xf numFmtId="0" fontId="6" fillId="0" borderId="13" xfId="0" applyFont="1" applyBorder="1" applyAlignment="1">
      <alignment wrapText="1"/>
    </xf>
    <xf numFmtId="0" fontId="3" fillId="4" borderId="35" xfId="0" applyFont="1" applyFill="1" applyBorder="1" applyAlignment="1">
      <alignment horizontal="center" vertical="center"/>
    </xf>
    <xf numFmtId="164" fontId="3" fillId="6" borderId="21" xfId="1" applyNumberFormat="1" applyFont="1" applyFill="1" applyBorder="1" applyAlignment="1">
      <alignment horizontal="center"/>
    </xf>
    <xf numFmtId="0" fontId="0" fillId="0" borderId="20" xfId="0" applyBorder="1"/>
    <xf numFmtId="164" fontId="0" fillId="0" borderId="0" xfId="0" applyNumberFormat="1" applyAlignment="1">
      <alignment horizontal="center"/>
    </xf>
    <xf numFmtId="43" fontId="0" fillId="0" borderId="0" xfId="0" applyNumberFormat="1" applyAlignment="1">
      <alignment horizontal="center"/>
    </xf>
    <xf numFmtId="0" fontId="16" fillId="3" borderId="32" xfId="0" applyFont="1" applyFill="1" applyBorder="1" applyAlignment="1">
      <alignment vertical="center" wrapText="1"/>
    </xf>
    <xf numFmtId="0" fontId="6" fillId="0" borderId="4" xfId="0" applyFont="1" applyBorder="1" applyAlignment="1">
      <alignment wrapText="1"/>
    </xf>
    <xf numFmtId="0" fontId="25" fillId="0" borderId="5" xfId="0" applyFont="1" applyBorder="1"/>
    <xf numFmtId="0" fontId="6" fillId="0" borderId="7" xfId="0" applyFont="1" applyBorder="1" applyAlignment="1">
      <alignment wrapText="1"/>
    </xf>
    <xf numFmtId="164" fontId="0" fillId="0" borderId="0" xfId="1" applyNumberFormat="1" applyFont="1"/>
    <xf numFmtId="0" fontId="6" fillId="0" borderId="33" xfId="0" applyFont="1" applyBorder="1" applyAlignment="1">
      <alignment horizontal="left" wrapText="1"/>
    </xf>
    <xf numFmtId="0" fontId="3" fillId="4" borderId="4" xfId="0" applyFont="1" applyFill="1" applyBorder="1" applyAlignment="1">
      <alignment horizontal="center" vertical="center"/>
    </xf>
    <xf numFmtId="0" fontId="3" fillId="4" borderId="40" xfId="0" applyFont="1" applyFill="1" applyBorder="1" applyAlignment="1">
      <alignment horizontal="center" vertical="center"/>
    </xf>
    <xf numFmtId="0" fontId="6" fillId="0" borderId="8" xfId="0" applyFont="1" applyBorder="1" applyAlignment="1">
      <alignment wrapText="1"/>
    </xf>
    <xf numFmtId="0" fontId="16" fillId="3" borderId="46" xfId="0" applyFont="1" applyFill="1" applyBorder="1" applyAlignment="1">
      <alignment vertical="center"/>
    </xf>
    <xf numFmtId="164" fontId="0" fillId="0" borderId="8" xfId="1" applyNumberFormat="1" applyFont="1" applyFill="1" applyBorder="1" applyAlignment="1">
      <alignment horizontal="center" vertical="center"/>
    </xf>
    <xf numFmtId="164" fontId="0" fillId="0" borderId="8" xfId="1" applyNumberFormat="1" applyFont="1" applyBorder="1" applyAlignment="1" applyProtection="1">
      <alignment horizontal="center" vertical="center"/>
      <protection locked="0"/>
    </xf>
    <xf numFmtId="164" fontId="0" fillId="0" borderId="34" xfId="1" applyNumberFormat="1" applyFont="1" applyBorder="1" applyAlignment="1" applyProtection="1">
      <alignment horizontal="center" vertical="center"/>
      <protection locked="0"/>
    </xf>
    <xf numFmtId="164" fontId="0" fillId="0" borderId="17" xfId="1" applyNumberFormat="1" applyFont="1" applyBorder="1" applyAlignment="1" applyProtection="1">
      <alignment horizontal="center" vertical="center"/>
      <protection locked="0"/>
    </xf>
    <xf numFmtId="164" fontId="0" fillId="0" borderId="32" xfId="1" applyNumberFormat="1" applyFont="1" applyBorder="1" applyAlignment="1" applyProtection="1">
      <alignment horizontal="left" vertical="center"/>
      <protection locked="0"/>
    </xf>
    <xf numFmtId="164" fontId="3" fillId="8" borderId="17" xfId="1" applyNumberFormat="1" applyFont="1" applyFill="1" applyBorder="1" applyAlignment="1" applyProtection="1">
      <alignment horizontal="center" vertical="center"/>
      <protection locked="0"/>
    </xf>
    <xf numFmtId="164" fontId="0" fillId="0" borderId="9" xfId="1" applyNumberFormat="1" applyFont="1" applyBorder="1" applyAlignment="1" applyProtection="1">
      <alignment horizontal="center" vertical="center"/>
      <protection locked="0"/>
    </xf>
    <xf numFmtId="164" fontId="0" fillId="0" borderId="36" xfId="1" applyNumberFormat="1" applyFont="1" applyBorder="1" applyAlignment="1" applyProtection="1">
      <alignment horizontal="left" vertical="center"/>
      <protection locked="0"/>
    </xf>
    <xf numFmtId="0" fontId="0" fillId="0" borderId="8"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64" fontId="3" fillId="8" borderId="8" xfId="1" applyNumberFormat="1" applyFont="1" applyFill="1" applyBorder="1" applyAlignment="1" applyProtection="1">
      <alignment horizontal="center" vertical="center"/>
      <protection locked="0"/>
    </xf>
    <xf numFmtId="164" fontId="3" fillId="8" borderId="8" xfId="1" applyNumberFormat="1" applyFont="1" applyFill="1" applyBorder="1" applyAlignment="1" applyProtection="1">
      <alignment horizontal="center"/>
      <protection locked="0"/>
    </xf>
    <xf numFmtId="0" fontId="16" fillId="3" borderId="46" xfId="0" applyFont="1" applyFill="1" applyBorder="1" applyAlignment="1" applyProtection="1">
      <alignment vertical="center"/>
      <protection locked="0"/>
    </xf>
    <xf numFmtId="0" fontId="16" fillId="0" borderId="9" xfId="0" applyFont="1" applyBorder="1" applyAlignment="1" applyProtection="1">
      <alignment wrapText="1"/>
      <protection locked="0"/>
    </xf>
    <xf numFmtId="0" fontId="16" fillId="3" borderId="36" xfId="0" applyFont="1" applyFill="1" applyBorder="1" applyAlignment="1" applyProtection="1">
      <alignment vertical="center"/>
      <protection locked="0"/>
    </xf>
    <xf numFmtId="0" fontId="16" fillId="3" borderId="34" xfId="0" applyFont="1" applyFill="1" applyBorder="1" applyAlignment="1" applyProtection="1">
      <alignment vertical="center"/>
      <protection locked="0"/>
    </xf>
    <xf numFmtId="0" fontId="16" fillId="0" borderId="8" xfId="0" applyFont="1" applyBorder="1" applyAlignment="1" applyProtection="1">
      <alignment wrapText="1"/>
      <protection locked="0"/>
    </xf>
    <xf numFmtId="0" fontId="16" fillId="3" borderId="21" xfId="0" applyFont="1" applyFill="1" applyBorder="1" applyAlignment="1" applyProtection="1">
      <alignment vertical="center"/>
      <protection locked="0"/>
    </xf>
    <xf numFmtId="164" fontId="0" fillId="0" borderId="40" xfId="1" applyNumberFormat="1" applyFont="1" applyBorder="1" applyAlignment="1" applyProtection="1">
      <alignment horizontal="center" vertical="center"/>
      <protection locked="0"/>
    </xf>
    <xf numFmtId="0" fontId="0" fillId="0" borderId="40" xfId="0" applyBorder="1" applyAlignment="1" applyProtection="1">
      <alignment horizontal="center" vertical="center"/>
      <protection locked="0"/>
    </xf>
    <xf numFmtId="164" fontId="3" fillId="8" borderId="40" xfId="1" applyNumberFormat="1" applyFont="1" applyFill="1" applyBorder="1" applyAlignment="1" applyProtection="1">
      <alignment horizontal="center" vertical="center"/>
      <protection locked="0"/>
    </xf>
    <xf numFmtId="0" fontId="16" fillId="0" borderId="20" xfId="0" applyFont="1" applyBorder="1" applyAlignment="1" applyProtection="1">
      <alignment wrapText="1"/>
      <protection locked="0"/>
    </xf>
    <xf numFmtId="164" fontId="32" fillId="0" borderId="0" xfId="1" applyNumberFormat="1" applyFont="1" applyAlignment="1">
      <alignment horizontal="center" vertical="center"/>
    </xf>
    <xf numFmtId="0" fontId="32" fillId="0" borderId="0" xfId="0" applyFont="1"/>
    <xf numFmtId="0" fontId="34" fillId="0" borderId="0" xfId="0" applyFont="1"/>
    <xf numFmtId="9" fontId="32" fillId="0" borderId="0" xfId="2" applyFont="1" applyAlignment="1">
      <alignment horizontal="center" vertical="center"/>
    </xf>
    <xf numFmtId="0" fontId="36" fillId="0" borderId="43" xfId="0" applyFont="1" applyBorder="1"/>
    <xf numFmtId="43" fontId="37" fillId="13" borderId="45" xfId="1" applyFont="1" applyFill="1" applyBorder="1" applyAlignment="1">
      <alignment horizontal="left" vertical="center" wrapText="1" readingOrder="1"/>
    </xf>
    <xf numFmtId="164" fontId="39" fillId="10" borderId="43" xfId="1" applyNumberFormat="1" applyFont="1" applyFill="1" applyBorder="1" applyAlignment="1">
      <alignment horizontal="center" vertical="center" wrapText="1" readingOrder="1"/>
    </xf>
    <xf numFmtId="0" fontId="36" fillId="12" borderId="43" xfId="0" applyFont="1" applyFill="1" applyBorder="1"/>
    <xf numFmtId="0" fontId="41" fillId="4" borderId="6" xfId="0" applyFont="1" applyFill="1" applyBorder="1" applyAlignment="1">
      <alignment horizontal="center" vertical="center"/>
    </xf>
    <xf numFmtId="0" fontId="41" fillId="4" borderId="14" xfId="0" applyFont="1" applyFill="1" applyBorder="1" applyAlignment="1">
      <alignment horizontal="center" vertical="center"/>
    </xf>
    <xf numFmtId="41" fontId="33" fillId="4" borderId="10" xfId="0" applyNumberFormat="1" applyFont="1" applyFill="1" applyBorder="1" applyAlignment="1">
      <alignment horizontal="center" vertical="center"/>
    </xf>
    <xf numFmtId="0" fontId="33" fillId="4" borderId="10" xfId="0" applyFont="1" applyFill="1" applyBorder="1" applyAlignment="1">
      <alignment horizontal="center" vertical="center"/>
    </xf>
    <xf numFmtId="0" fontId="33" fillId="4" borderId="14" xfId="0" applyFont="1" applyFill="1" applyBorder="1" applyAlignment="1">
      <alignment horizontal="center" vertical="center"/>
    </xf>
    <xf numFmtId="0" fontId="41" fillId="4" borderId="14" xfId="0" applyFont="1" applyFill="1" applyBorder="1" applyAlignment="1">
      <alignment horizontal="center" vertical="top"/>
    </xf>
    <xf numFmtId="0" fontId="41" fillId="0" borderId="39" xfId="0" applyFont="1" applyBorder="1" applyAlignment="1">
      <alignment horizontal="left" vertical="top"/>
    </xf>
    <xf numFmtId="164" fontId="32" fillId="2" borderId="1" xfId="1" applyNumberFormat="1" applyFont="1" applyFill="1" applyBorder="1" applyAlignment="1">
      <alignment vertical="center"/>
    </xf>
    <xf numFmtId="164" fontId="32" fillId="12" borderId="1" xfId="1" applyNumberFormat="1" applyFont="1" applyFill="1" applyBorder="1" applyAlignment="1">
      <alignment horizontal="center" vertical="center"/>
    </xf>
    <xf numFmtId="164" fontId="32" fillId="2" borderId="1" xfId="1" applyNumberFormat="1" applyFont="1" applyFill="1" applyBorder="1" applyAlignment="1">
      <alignment horizontal="center" vertical="center"/>
    </xf>
    <xf numFmtId="164" fontId="32" fillId="10" borderId="1" xfId="1" applyNumberFormat="1" applyFont="1" applyFill="1" applyBorder="1" applyAlignment="1">
      <alignment horizontal="center" vertical="center"/>
    </xf>
    <xf numFmtId="9" fontId="32" fillId="0" borderId="5" xfId="2" applyFont="1" applyBorder="1" applyAlignment="1">
      <alignment horizontal="center" vertical="center"/>
    </xf>
    <xf numFmtId="0" fontId="41" fillId="0" borderId="28" xfId="0" applyFont="1" applyBorder="1" applyAlignment="1">
      <alignment horizontal="left"/>
    </xf>
    <xf numFmtId="164" fontId="32" fillId="12" borderId="1" xfId="1" applyNumberFormat="1" applyFont="1" applyFill="1" applyBorder="1" applyAlignment="1">
      <alignment vertical="center"/>
    </xf>
    <xf numFmtId="164" fontId="32" fillId="0" borderId="1" xfId="1" applyNumberFormat="1" applyFont="1" applyFill="1" applyBorder="1" applyAlignment="1" applyProtection="1">
      <alignment horizontal="center" vertical="center"/>
      <protection locked="0"/>
    </xf>
    <xf numFmtId="164" fontId="32" fillId="14" borderId="1" xfId="1" applyNumberFormat="1" applyFont="1" applyFill="1" applyBorder="1" applyAlignment="1">
      <alignment horizontal="center" vertical="center"/>
    </xf>
    <xf numFmtId="0" fontId="41" fillId="4" borderId="38" xfId="0" applyFont="1" applyFill="1" applyBorder="1" applyAlignment="1">
      <alignment vertical="center"/>
    </xf>
    <xf numFmtId="0" fontId="41" fillId="0" borderId="1" xfId="0" applyFont="1" applyBorder="1" applyAlignment="1">
      <alignment vertical="center"/>
    </xf>
    <xf numFmtId="164" fontId="32" fillId="14" borderId="1" xfId="1" applyNumberFormat="1" applyFont="1" applyFill="1" applyBorder="1" applyAlignment="1" applyProtection="1">
      <alignment horizontal="center" vertical="center"/>
      <protection locked="0"/>
    </xf>
    <xf numFmtId="0" fontId="41" fillId="4" borderId="14" xfId="0" applyFont="1" applyFill="1" applyBorder="1" applyAlignment="1">
      <alignment horizontal="center"/>
    </xf>
    <xf numFmtId="0" fontId="41" fillId="0" borderId="28" xfId="0" applyFont="1" applyBorder="1" applyAlignment="1">
      <alignment horizontal="left" vertical="top"/>
    </xf>
    <xf numFmtId="164" fontId="41" fillId="12" borderId="1" xfId="1" applyNumberFormat="1" applyFont="1" applyFill="1" applyBorder="1" applyAlignment="1">
      <alignment vertical="center"/>
    </xf>
    <xf numFmtId="164" fontId="32" fillId="0" borderId="1" xfId="1" applyNumberFormat="1" applyFont="1" applyFill="1" applyBorder="1" applyAlignment="1" applyProtection="1">
      <alignment vertical="center"/>
      <protection locked="0"/>
    </xf>
    <xf numFmtId="0" fontId="42" fillId="9" borderId="28" xfId="0" applyFont="1" applyFill="1" applyBorder="1" applyAlignment="1">
      <alignment horizontal="left" vertical="top"/>
    </xf>
    <xf numFmtId="164" fontId="42" fillId="9" borderId="1" xfId="1" applyNumberFormat="1" applyFont="1" applyFill="1" applyBorder="1" applyAlignment="1">
      <alignment vertical="center"/>
    </xf>
    <xf numFmtId="164" fontId="42" fillId="9" borderId="1" xfId="1" applyNumberFormat="1" applyFont="1" applyFill="1" applyBorder="1" applyAlignment="1">
      <alignment horizontal="center" vertical="center"/>
    </xf>
    <xf numFmtId="9" fontId="42" fillId="9" borderId="3" xfId="1" applyNumberFormat="1" applyFont="1" applyFill="1" applyBorder="1" applyAlignment="1">
      <alignment horizontal="center" vertical="center"/>
    </xf>
    <xf numFmtId="0" fontId="41" fillId="4" borderId="37" xfId="0" applyFont="1" applyFill="1" applyBorder="1" applyAlignment="1">
      <alignment horizontal="center" vertical="top"/>
    </xf>
    <xf numFmtId="0" fontId="41" fillId="0" borderId="1" xfId="0" applyFont="1" applyBorder="1" applyAlignment="1">
      <alignment vertical="top"/>
    </xf>
    <xf numFmtId="164" fontId="32" fillId="14" borderId="1" xfId="1" applyNumberFormat="1" applyFont="1" applyFill="1" applyBorder="1" applyAlignment="1" applyProtection="1">
      <alignment vertical="center"/>
      <protection locked="0"/>
    </xf>
    <xf numFmtId="164" fontId="32" fillId="0" borderId="5" xfId="1" applyNumberFormat="1" applyFont="1" applyBorder="1" applyAlignment="1">
      <alignment horizontal="center" vertical="center"/>
    </xf>
    <xf numFmtId="165" fontId="32" fillId="5" borderId="1" xfId="1" applyNumberFormat="1" applyFont="1" applyFill="1" applyBorder="1" applyAlignment="1" applyProtection="1">
      <alignment horizontal="justify" vertical="center" wrapText="1"/>
    </xf>
    <xf numFmtId="0" fontId="42" fillId="9" borderId="1" xfId="0" applyFont="1" applyFill="1" applyBorder="1" applyAlignment="1">
      <alignment horizontal="left" vertical="center"/>
    </xf>
    <xf numFmtId="0" fontId="33" fillId="0" borderId="37" xfId="0" applyFont="1" applyBorder="1"/>
    <xf numFmtId="0" fontId="43" fillId="0" borderId="21" xfId="0" applyFont="1" applyBorder="1"/>
    <xf numFmtId="0" fontId="44" fillId="6" borderId="12" xfId="0" applyFont="1" applyFill="1" applyBorder="1"/>
    <xf numFmtId="0" fontId="43" fillId="6" borderId="20" xfId="0" applyFont="1" applyFill="1" applyBorder="1"/>
    <xf numFmtId="164" fontId="32" fillId="6" borderId="20" xfId="1" applyNumberFormat="1" applyFont="1" applyFill="1" applyBorder="1" applyAlignment="1">
      <alignment horizontal="center" vertical="center"/>
    </xf>
    <xf numFmtId="164" fontId="32" fillId="0" borderId="0" xfId="1" applyNumberFormat="1" applyFont="1" applyAlignment="1">
      <alignment vertical="center"/>
    </xf>
    <xf numFmtId="0" fontId="40" fillId="0" borderId="37" xfId="0" applyFont="1" applyBorder="1" applyAlignment="1">
      <alignment horizontal="left" vertical="center"/>
    </xf>
    <xf numFmtId="0" fontId="40" fillId="0" borderId="21" xfId="0" applyFont="1" applyBorder="1" applyAlignment="1">
      <alignment horizontal="left" vertical="center"/>
    </xf>
    <xf numFmtId="0" fontId="38" fillId="0" borderId="12" xfId="0" applyFont="1" applyBorder="1" applyAlignment="1">
      <alignment horizontal="left" vertical="top"/>
    </xf>
    <xf numFmtId="0" fontId="34" fillId="0" borderId="12" xfId="0" applyFont="1" applyBorder="1"/>
    <xf numFmtId="0" fontId="30" fillId="11" borderId="0" xfId="0" applyFont="1" applyFill="1" applyAlignment="1">
      <alignment horizontal="left" vertical="center"/>
    </xf>
    <xf numFmtId="0" fontId="31" fillId="11" borderId="0" xfId="0" applyFont="1" applyFill="1" applyAlignment="1">
      <alignment horizontal="left" vertical="center"/>
    </xf>
    <xf numFmtId="0" fontId="33" fillId="0" borderId="19" xfId="0" applyFont="1" applyBorder="1" applyAlignment="1">
      <alignment horizontal="center" vertical="center"/>
    </xf>
    <xf numFmtId="0" fontId="33" fillId="0" borderId="0" xfId="0" applyFont="1" applyAlignment="1">
      <alignment horizontal="center" vertical="center"/>
    </xf>
    <xf numFmtId="0" fontId="33" fillId="0" borderId="19"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8" fillId="0" borderId="19" xfId="0" applyFont="1" applyBorder="1" applyAlignment="1">
      <alignment horizontal="center" vertical="center"/>
    </xf>
    <xf numFmtId="0" fontId="38" fillId="0" borderId="0" xfId="0" applyFont="1" applyAlignment="1">
      <alignment horizontal="center" vertical="center"/>
    </xf>
    <xf numFmtId="0" fontId="33" fillId="7" borderId="41" xfId="0" applyFont="1" applyFill="1" applyBorder="1"/>
    <xf numFmtId="0" fontId="35" fillId="7" borderId="42" xfId="0" applyFont="1" applyFill="1" applyBorder="1"/>
    <xf numFmtId="0" fontId="33" fillId="7" borderId="44" xfId="0" applyFont="1" applyFill="1" applyBorder="1"/>
    <xf numFmtId="0" fontId="35" fillId="7" borderId="0" xfId="0" applyFont="1" applyFill="1"/>
    <xf numFmtId="0" fontId="33" fillId="7" borderId="39" xfId="0" applyFont="1" applyFill="1" applyBorder="1"/>
    <xf numFmtId="0" fontId="35" fillId="7" borderId="36" xfId="0" applyFont="1" applyFill="1" applyBorder="1"/>
    <xf numFmtId="0" fontId="40" fillId="0" borderId="19" xfId="0" applyFont="1" applyBorder="1" applyAlignment="1">
      <alignment horizontal="left" vertical="center"/>
    </xf>
    <xf numFmtId="0" fontId="31" fillId="0" borderId="0" xfId="0" applyFont="1" applyAlignment="1">
      <alignment horizontal="left" vertical="center"/>
    </xf>
    <xf numFmtId="0" fontId="16" fillId="0" borderId="1" xfId="0" applyFont="1" applyBorder="1" applyAlignment="1">
      <alignment horizontal="left" vertical="top" wrapText="1"/>
    </xf>
    <xf numFmtId="0" fontId="16" fillId="0" borderId="3" xfId="0" applyFont="1" applyBorder="1" applyAlignment="1">
      <alignment horizontal="left" vertical="top" wrapText="1"/>
    </xf>
    <xf numFmtId="0" fontId="16" fillId="0" borderId="29" xfId="0" applyFont="1" applyBorder="1" applyAlignment="1">
      <alignment horizontal="left" vertical="top" wrapText="1"/>
    </xf>
    <xf numFmtId="0" fontId="16" fillId="0" borderId="30" xfId="0" applyFont="1" applyBorder="1" applyAlignment="1">
      <alignment horizontal="left" vertical="top" wrapText="1"/>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5" fillId="0" borderId="19" xfId="0" applyFont="1" applyBorder="1" applyAlignment="1">
      <alignment horizontal="center" wrapText="1"/>
    </xf>
    <xf numFmtId="0" fontId="5" fillId="0" borderId="0" xfId="0" applyFont="1" applyAlignment="1">
      <alignment horizontal="center" wrapText="1"/>
    </xf>
    <xf numFmtId="0" fontId="5" fillId="0" borderId="5" xfId="0" applyFont="1" applyBorder="1" applyAlignment="1">
      <alignment horizontal="center" wrapText="1"/>
    </xf>
    <xf numFmtId="0" fontId="6" fillId="7" borderId="19" xfId="0" applyFont="1" applyFill="1" applyBorder="1" applyAlignment="1">
      <alignment horizontal="left" vertical="top" wrapText="1"/>
    </xf>
    <xf numFmtId="0" fontId="6" fillId="7" borderId="0" xfId="0" applyFont="1" applyFill="1" applyAlignment="1">
      <alignment horizontal="left" vertical="top" wrapText="1"/>
    </xf>
    <xf numFmtId="0" fontId="6" fillId="7" borderId="5" xfId="0" applyFont="1" applyFill="1" applyBorder="1" applyAlignment="1">
      <alignment horizontal="left" vertical="top" wrapText="1"/>
    </xf>
    <xf numFmtId="0" fontId="22" fillId="4" borderId="2" xfId="0" applyFont="1" applyFill="1" applyBorder="1" applyAlignment="1">
      <alignment horizontal="left" vertical="top" wrapText="1"/>
    </xf>
    <xf numFmtId="0" fontId="22" fillId="4" borderId="1" xfId="0" applyFont="1" applyFill="1" applyBorder="1" applyAlignment="1">
      <alignment horizontal="left" vertical="top" wrapText="1"/>
    </xf>
    <xf numFmtId="0" fontId="22" fillId="4" borderId="3"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6" fillId="0" borderId="28" xfId="0" applyFont="1" applyBorder="1" applyAlignment="1">
      <alignment horizontal="left" vertical="top" wrapText="1"/>
    </xf>
    <xf numFmtId="0" fontId="6" fillId="0" borderId="13" xfId="0" applyFont="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3" fillId="4" borderId="6" xfId="0" applyFont="1" applyFill="1" applyBorder="1" applyAlignment="1">
      <alignment horizontal="center" vertical="center"/>
    </xf>
    <xf numFmtId="0" fontId="3" fillId="4" borderId="12"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4"/>
  <sheetViews>
    <sheetView tabSelected="1" zoomScale="60" zoomScaleNormal="60" workbookViewId="0">
      <selection activeCell="H13" sqref="H13"/>
    </sheetView>
  </sheetViews>
  <sheetFormatPr defaultRowHeight="18" x14ac:dyDescent="0.4"/>
  <cols>
    <col min="1" max="1" width="8" style="71" bestFit="1" customWidth="1"/>
    <col min="2" max="2" width="50.36328125" style="71" customWidth="1"/>
    <col min="3" max="3" width="17.1796875" style="116" customWidth="1"/>
    <col min="4" max="4" width="13.90625" style="70" bestFit="1" customWidth="1"/>
    <col min="5" max="5" width="15.08984375" style="70" customWidth="1"/>
    <col min="6" max="6" width="14.54296875" style="70" customWidth="1"/>
    <col min="7" max="7" width="13.90625" style="70" bestFit="1" customWidth="1"/>
    <col min="8" max="11" width="15.36328125" style="70" bestFit="1" customWidth="1"/>
    <col min="12" max="12" width="17.36328125" style="70" customWidth="1"/>
    <col min="13" max="13" width="15.36328125" style="70" bestFit="1" customWidth="1"/>
    <col min="14" max="14" width="16.7265625" style="70" bestFit="1" customWidth="1"/>
    <col min="15" max="15" width="9.6328125" style="70" bestFit="1" customWidth="1"/>
    <col min="16" max="16" width="11.26953125" style="70" customWidth="1"/>
    <col min="17" max="17" width="17" style="70" customWidth="1"/>
    <col min="18" max="24" width="8.7265625" style="70"/>
    <col min="25" max="16384" width="8.7265625" style="71"/>
  </cols>
  <sheetData>
    <row r="2" spans="1:18" x14ac:dyDescent="0.4">
      <c r="A2" s="121" t="s">
        <v>141</v>
      </c>
      <c r="B2" s="122"/>
      <c r="C2" s="122"/>
      <c r="D2" s="122"/>
      <c r="E2" s="122"/>
      <c r="F2" s="122"/>
      <c r="G2" s="122"/>
      <c r="H2" s="122"/>
      <c r="I2" s="122"/>
      <c r="J2" s="122"/>
      <c r="K2" s="122"/>
      <c r="L2" s="122"/>
      <c r="M2" s="122"/>
      <c r="N2" s="122"/>
    </row>
    <row r="3" spans="1:18" ht="18.5" x14ac:dyDescent="0.45">
      <c r="A3" s="123" t="s">
        <v>90</v>
      </c>
      <c r="B3" s="124"/>
      <c r="C3" s="124"/>
      <c r="D3" s="124"/>
      <c r="E3" s="124"/>
      <c r="F3" s="124"/>
      <c r="G3" s="124"/>
      <c r="H3" s="124"/>
      <c r="I3" s="124"/>
      <c r="J3" s="124"/>
      <c r="K3" s="124"/>
      <c r="L3" s="124"/>
      <c r="M3" s="124"/>
      <c r="N3" s="72"/>
      <c r="P3" s="73">
        <v>1.1000000000000001</v>
      </c>
    </row>
    <row r="4" spans="1:18" ht="18.5" x14ac:dyDescent="0.45">
      <c r="A4" s="125" t="s">
        <v>107</v>
      </c>
      <c r="B4" s="126"/>
      <c r="C4" s="126"/>
      <c r="D4" s="126"/>
      <c r="E4" s="126"/>
      <c r="F4" s="126"/>
      <c r="G4" s="126"/>
      <c r="H4" s="126"/>
      <c r="I4" s="126"/>
      <c r="J4" s="126"/>
      <c r="K4" s="126"/>
      <c r="L4" s="126"/>
      <c r="M4" s="126"/>
      <c r="N4" s="72"/>
      <c r="O4" s="129" t="s">
        <v>126</v>
      </c>
      <c r="P4" s="130"/>
      <c r="Q4" s="130"/>
      <c r="R4" s="74"/>
    </row>
    <row r="5" spans="1:18" ht="18.5" x14ac:dyDescent="0.45">
      <c r="A5" s="123" t="s">
        <v>91</v>
      </c>
      <c r="B5" s="124"/>
      <c r="C5" s="124"/>
      <c r="D5" s="124"/>
      <c r="E5" s="124"/>
      <c r="F5" s="124"/>
      <c r="G5" s="124"/>
      <c r="H5" s="124"/>
      <c r="I5" s="124"/>
      <c r="J5" s="124"/>
      <c r="K5" s="124"/>
      <c r="L5" s="124"/>
      <c r="M5" s="124"/>
      <c r="N5" s="72"/>
      <c r="O5" s="131" t="s">
        <v>127</v>
      </c>
      <c r="P5" s="132"/>
      <c r="Q5" s="132"/>
      <c r="R5" s="75"/>
    </row>
    <row r="6" spans="1:18" ht="18.5" x14ac:dyDescent="0.45">
      <c r="A6" s="127" t="s">
        <v>142</v>
      </c>
      <c r="B6" s="128"/>
      <c r="C6" s="128"/>
      <c r="D6" s="128"/>
      <c r="E6" s="128"/>
      <c r="F6" s="128"/>
      <c r="G6" s="128"/>
      <c r="H6" s="128"/>
      <c r="I6" s="128"/>
      <c r="J6" s="128"/>
      <c r="K6" s="128"/>
      <c r="L6" s="128"/>
      <c r="M6" s="128"/>
      <c r="N6" s="72"/>
      <c r="O6" s="131" t="s">
        <v>128</v>
      </c>
      <c r="P6" s="132"/>
      <c r="Q6" s="132"/>
      <c r="R6" s="76"/>
    </row>
    <row r="7" spans="1:18" ht="18.5" x14ac:dyDescent="0.45">
      <c r="A7" s="135"/>
      <c r="B7" s="136"/>
      <c r="C7" s="136"/>
      <c r="D7" s="136"/>
      <c r="E7" s="136"/>
      <c r="F7" s="136"/>
      <c r="G7" s="136"/>
      <c r="H7" s="136"/>
      <c r="I7" s="136"/>
      <c r="J7" s="136"/>
      <c r="K7" s="136"/>
      <c r="L7" s="136"/>
      <c r="M7" s="72"/>
      <c r="N7" s="72"/>
      <c r="O7" s="133" t="s">
        <v>129</v>
      </c>
      <c r="P7" s="134"/>
      <c r="Q7" s="134"/>
      <c r="R7" s="77"/>
    </row>
    <row r="8" spans="1:18" ht="18.5" thickBot="1" x14ac:dyDescent="0.45">
      <c r="A8" s="117" t="s">
        <v>149</v>
      </c>
      <c r="B8" s="118"/>
      <c r="C8" s="118"/>
      <c r="D8" s="118"/>
      <c r="E8" s="118"/>
      <c r="F8" s="118"/>
      <c r="G8" s="118"/>
      <c r="H8" s="118"/>
      <c r="I8" s="118"/>
      <c r="J8" s="118"/>
      <c r="K8" s="118"/>
      <c r="L8" s="118"/>
      <c r="M8" s="118"/>
      <c r="N8" s="118"/>
    </row>
    <row r="9" spans="1:18" ht="18.5" thickBot="1" x14ac:dyDescent="0.45">
      <c r="A9" s="78" t="s">
        <v>0</v>
      </c>
      <c r="B9" s="79" t="s">
        <v>1</v>
      </c>
      <c r="C9" s="80" t="s">
        <v>24</v>
      </c>
      <c r="D9" s="80" t="s">
        <v>25</v>
      </c>
      <c r="E9" s="81" t="s">
        <v>26</v>
      </c>
      <c r="F9" s="81" t="s">
        <v>27</v>
      </c>
      <c r="G9" s="81" t="s">
        <v>28</v>
      </c>
      <c r="H9" s="81" t="s">
        <v>29</v>
      </c>
      <c r="I9" s="81" t="s">
        <v>30</v>
      </c>
      <c r="J9" s="81" t="s">
        <v>31</v>
      </c>
      <c r="K9" s="81" t="s">
        <v>32</v>
      </c>
      <c r="L9" s="81" t="s">
        <v>33</v>
      </c>
      <c r="M9" s="82" t="s">
        <v>34</v>
      </c>
      <c r="N9" s="81" t="s">
        <v>21</v>
      </c>
      <c r="O9" s="81" t="s">
        <v>92</v>
      </c>
    </row>
    <row r="10" spans="1:18" ht="18.5" thickBot="1" x14ac:dyDescent="0.45">
      <c r="A10" s="83" t="s">
        <v>2</v>
      </c>
      <c r="B10" s="84" t="s">
        <v>3</v>
      </c>
      <c r="C10" s="85">
        <v>12000000</v>
      </c>
      <c r="D10" s="86"/>
      <c r="E10" s="86"/>
      <c r="F10" s="86"/>
      <c r="G10" s="86"/>
      <c r="H10" s="87">
        <v>2000000</v>
      </c>
      <c r="I10" s="86"/>
      <c r="J10" s="86"/>
      <c r="K10" s="86"/>
      <c r="L10" s="86"/>
      <c r="M10" s="86"/>
      <c r="N10" s="88">
        <f>SUM(C10:M10)</f>
        <v>14000000</v>
      </c>
      <c r="O10" s="89">
        <f t="shared" ref="O10:O18" si="0">N10/$N$19</f>
        <v>0.10365186840881081</v>
      </c>
    </row>
    <row r="11" spans="1:18" ht="18.5" thickBot="1" x14ac:dyDescent="0.45">
      <c r="A11" s="83" t="s">
        <v>4</v>
      </c>
      <c r="B11" s="90" t="s">
        <v>5</v>
      </c>
      <c r="C11" s="91"/>
      <c r="D11" s="92">
        <f>'Operational exp'!E21</f>
        <v>1056000</v>
      </c>
      <c r="E11" s="93">
        <f>D11*$P$3</f>
        <v>1161600</v>
      </c>
      <c r="F11" s="93">
        <f t="shared" ref="F11:M11" si="1">E11*$P$3</f>
        <v>1277760</v>
      </c>
      <c r="G11" s="93">
        <f t="shared" si="1"/>
        <v>1405536</v>
      </c>
      <c r="H11" s="93">
        <f t="shared" si="1"/>
        <v>1546089.6</v>
      </c>
      <c r="I11" s="93">
        <f t="shared" si="1"/>
        <v>1700698.5600000003</v>
      </c>
      <c r="J11" s="93">
        <f t="shared" si="1"/>
        <v>1870768.4160000004</v>
      </c>
      <c r="K11" s="93">
        <f t="shared" si="1"/>
        <v>2057845.2576000006</v>
      </c>
      <c r="L11" s="93">
        <f t="shared" si="1"/>
        <v>2263629.7833600007</v>
      </c>
      <c r="M11" s="93">
        <f t="shared" si="1"/>
        <v>2489992.761696001</v>
      </c>
      <c r="N11" s="88">
        <f>SUM(C11:M11)</f>
        <v>16829920.378656004</v>
      </c>
      <c r="O11" s="89">
        <f t="shared" si="0"/>
        <v>0.12460376374422968</v>
      </c>
    </row>
    <row r="12" spans="1:18" ht="18.5" thickBot="1" x14ac:dyDescent="0.45">
      <c r="A12" s="94" t="s">
        <v>9</v>
      </c>
      <c r="B12" s="95" t="s">
        <v>79</v>
      </c>
      <c r="C12" s="91"/>
      <c r="D12" s="92">
        <f>'Key Staff'!E8</f>
        <v>0</v>
      </c>
      <c r="E12" s="96"/>
      <c r="F12" s="96"/>
      <c r="G12" s="96"/>
      <c r="H12" s="96"/>
      <c r="I12" s="96"/>
      <c r="J12" s="96"/>
      <c r="K12" s="96"/>
      <c r="L12" s="96"/>
      <c r="M12" s="96"/>
      <c r="N12" s="88">
        <f>SUM(C12:M12)</f>
        <v>0</v>
      </c>
      <c r="O12" s="89">
        <f t="shared" si="0"/>
        <v>0</v>
      </c>
    </row>
    <row r="13" spans="1:18" ht="18.5" thickBot="1" x14ac:dyDescent="0.45">
      <c r="A13" s="97" t="s">
        <v>11</v>
      </c>
      <c r="B13" s="98" t="s">
        <v>76</v>
      </c>
      <c r="C13" s="99"/>
      <c r="D13" s="85">
        <v>1200000</v>
      </c>
      <c r="E13" s="87">
        <f t="shared" ref="E13:M17" si="2">D13*$P$3</f>
        <v>1320000</v>
      </c>
      <c r="F13" s="87">
        <f t="shared" si="2"/>
        <v>1452000.0000000002</v>
      </c>
      <c r="G13" s="87">
        <f t="shared" si="2"/>
        <v>1597200.0000000005</v>
      </c>
      <c r="H13" s="87">
        <f t="shared" si="2"/>
        <v>1756920.0000000007</v>
      </c>
      <c r="I13" s="87">
        <f t="shared" si="2"/>
        <v>1932612.0000000009</v>
      </c>
      <c r="J13" s="87">
        <f t="shared" si="2"/>
        <v>2125873.2000000011</v>
      </c>
      <c r="K13" s="87">
        <f t="shared" si="2"/>
        <v>2338460.5200000014</v>
      </c>
      <c r="L13" s="87">
        <f t="shared" si="2"/>
        <v>2572306.5720000016</v>
      </c>
      <c r="M13" s="87">
        <f t="shared" si="2"/>
        <v>2829537.2292000018</v>
      </c>
      <c r="N13" s="88">
        <f t="shared" ref="N13:N18" si="3">SUM(D13:M13)</f>
        <v>19124909.521200009</v>
      </c>
      <c r="O13" s="89">
        <f t="shared" si="0"/>
        <v>0.14159518607298832</v>
      </c>
    </row>
    <row r="14" spans="1:18" ht="18.5" thickBot="1" x14ac:dyDescent="0.45">
      <c r="A14" s="97" t="s">
        <v>13</v>
      </c>
      <c r="B14" s="98" t="s">
        <v>77</v>
      </c>
      <c r="C14" s="99"/>
      <c r="D14" s="100"/>
      <c r="E14" s="96"/>
      <c r="F14" s="96"/>
      <c r="G14" s="96"/>
      <c r="H14" s="96"/>
      <c r="I14" s="96"/>
      <c r="J14" s="96"/>
      <c r="K14" s="96"/>
      <c r="L14" s="96"/>
      <c r="M14" s="96"/>
      <c r="N14" s="88">
        <f t="shared" si="3"/>
        <v>0</v>
      </c>
      <c r="O14" s="89">
        <f t="shared" si="0"/>
        <v>0</v>
      </c>
    </row>
    <row r="15" spans="1:18" ht="18.5" thickBot="1" x14ac:dyDescent="0.45">
      <c r="A15" s="83" t="s">
        <v>15</v>
      </c>
      <c r="B15" s="98" t="s">
        <v>10</v>
      </c>
      <c r="C15" s="85">
        <f>789075+1315125</f>
        <v>2104200</v>
      </c>
      <c r="D15" s="87">
        <f>1578150+2630250</f>
        <v>4208400</v>
      </c>
      <c r="E15" s="87">
        <f t="shared" si="2"/>
        <v>4629240</v>
      </c>
      <c r="F15" s="87">
        <f t="shared" si="2"/>
        <v>5092164</v>
      </c>
      <c r="G15" s="87">
        <f t="shared" si="2"/>
        <v>5601380.4000000004</v>
      </c>
      <c r="H15" s="87">
        <f t="shared" si="2"/>
        <v>6161518.4400000013</v>
      </c>
      <c r="I15" s="87">
        <f t="shared" si="2"/>
        <v>6777670.2840000018</v>
      </c>
      <c r="J15" s="87">
        <f t="shared" si="2"/>
        <v>7455437.312400003</v>
      </c>
      <c r="K15" s="87">
        <f t="shared" si="2"/>
        <v>8200981.0436400035</v>
      </c>
      <c r="L15" s="87">
        <f t="shared" si="2"/>
        <v>9021079.1480040047</v>
      </c>
      <c r="M15" s="87">
        <f t="shared" si="2"/>
        <v>9923187.0628044065</v>
      </c>
      <c r="N15" s="88">
        <f t="shared" si="3"/>
        <v>67071057.690848418</v>
      </c>
      <c r="O15" s="89">
        <f t="shared" si="0"/>
        <v>0.49657431755796988</v>
      </c>
    </row>
    <row r="16" spans="1:18" ht="18.5" thickBot="1" x14ac:dyDescent="0.45">
      <c r="A16" s="83" t="s">
        <v>17</v>
      </c>
      <c r="B16" s="98" t="s">
        <v>12</v>
      </c>
      <c r="C16" s="91"/>
      <c r="D16" s="87">
        <v>1000000</v>
      </c>
      <c r="E16" s="87">
        <f t="shared" si="2"/>
        <v>1100000</v>
      </c>
      <c r="F16" s="87">
        <f t="shared" si="2"/>
        <v>1210000</v>
      </c>
      <c r="G16" s="87">
        <f t="shared" si="2"/>
        <v>1331000</v>
      </c>
      <c r="H16" s="87">
        <f t="shared" si="2"/>
        <v>1464100.0000000002</v>
      </c>
      <c r="I16" s="87">
        <f t="shared" si="2"/>
        <v>1610510.0000000005</v>
      </c>
      <c r="J16" s="87">
        <f t="shared" si="2"/>
        <v>1771561.0000000007</v>
      </c>
      <c r="K16" s="87">
        <f t="shared" si="2"/>
        <v>1948717.100000001</v>
      </c>
      <c r="L16" s="87">
        <f t="shared" si="2"/>
        <v>2143588.8100000015</v>
      </c>
      <c r="M16" s="87">
        <f t="shared" si="2"/>
        <v>2357947.691000002</v>
      </c>
      <c r="N16" s="88">
        <f>SUM(D16:M16)</f>
        <v>15937424.601000005</v>
      </c>
      <c r="O16" s="89">
        <f t="shared" si="0"/>
        <v>0.11799598839415691</v>
      </c>
    </row>
    <row r="17" spans="1:15" ht="18.5" thickBot="1" x14ac:dyDescent="0.45">
      <c r="A17" s="83" t="s">
        <v>19</v>
      </c>
      <c r="B17" s="98" t="s">
        <v>14</v>
      </c>
      <c r="C17" s="91"/>
      <c r="D17" s="96"/>
      <c r="E17" s="96">
        <f t="shared" si="2"/>
        <v>0</v>
      </c>
      <c r="F17" s="96">
        <f t="shared" si="2"/>
        <v>0</v>
      </c>
      <c r="G17" s="96">
        <f t="shared" si="2"/>
        <v>0</v>
      </c>
      <c r="H17" s="96">
        <f t="shared" si="2"/>
        <v>0</v>
      </c>
      <c r="I17" s="96">
        <f t="shared" si="2"/>
        <v>0</v>
      </c>
      <c r="J17" s="96">
        <f t="shared" si="2"/>
        <v>0</v>
      </c>
      <c r="K17" s="96">
        <f t="shared" si="2"/>
        <v>0</v>
      </c>
      <c r="L17" s="96">
        <f t="shared" si="2"/>
        <v>0</v>
      </c>
      <c r="M17" s="96">
        <f t="shared" si="2"/>
        <v>0</v>
      </c>
      <c r="N17" s="88">
        <f t="shared" si="3"/>
        <v>0</v>
      </c>
      <c r="O17" s="89">
        <f t="shared" si="0"/>
        <v>0</v>
      </c>
    </row>
    <row r="18" spans="1:15" ht="18.5" thickBot="1" x14ac:dyDescent="0.45">
      <c r="A18" s="83" t="s">
        <v>78</v>
      </c>
      <c r="B18" s="98" t="s">
        <v>16</v>
      </c>
      <c r="C18" s="91"/>
      <c r="D18" s="87">
        <f>(D17)*0.13</f>
        <v>0</v>
      </c>
      <c r="E18" s="87">
        <f t="shared" ref="E18:M18" si="4">(E17)*0.13</f>
        <v>0</v>
      </c>
      <c r="F18" s="87">
        <f t="shared" si="4"/>
        <v>0</v>
      </c>
      <c r="G18" s="87">
        <f t="shared" si="4"/>
        <v>0</v>
      </c>
      <c r="H18" s="87">
        <f t="shared" si="4"/>
        <v>0</v>
      </c>
      <c r="I18" s="87">
        <f t="shared" si="4"/>
        <v>0</v>
      </c>
      <c r="J18" s="87">
        <f t="shared" si="4"/>
        <v>0</v>
      </c>
      <c r="K18" s="87">
        <f t="shared" si="4"/>
        <v>0</v>
      </c>
      <c r="L18" s="87">
        <f t="shared" si="4"/>
        <v>0</v>
      </c>
      <c r="M18" s="87">
        <f t="shared" si="4"/>
        <v>0</v>
      </c>
      <c r="N18" s="88">
        <f t="shared" si="3"/>
        <v>0</v>
      </c>
      <c r="O18" s="89">
        <f t="shared" si="0"/>
        <v>0</v>
      </c>
    </row>
    <row r="19" spans="1:15" ht="18.5" thickBot="1" x14ac:dyDescent="0.45">
      <c r="A19" s="78" t="s">
        <v>84</v>
      </c>
      <c r="B19" s="101" t="s">
        <v>81</v>
      </c>
      <c r="C19" s="102">
        <f t="shared" ref="C19:M19" si="5">SUM(C10:C18)</f>
        <v>14104200</v>
      </c>
      <c r="D19" s="102">
        <f t="shared" si="5"/>
        <v>7464400</v>
      </c>
      <c r="E19" s="102">
        <f t="shared" si="5"/>
        <v>8210840</v>
      </c>
      <c r="F19" s="102">
        <f t="shared" si="5"/>
        <v>9031924</v>
      </c>
      <c r="G19" s="102">
        <f t="shared" si="5"/>
        <v>9935116.4000000004</v>
      </c>
      <c r="H19" s="102">
        <f t="shared" si="5"/>
        <v>12928628.040000003</v>
      </c>
      <c r="I19" s="102">
        <f t="shared" si="5"/>
        <v>12021490.844000004</v>
      </c>
      <c r="J19" s="102">
        <f t="shared" si="5"/>
        <v>13223639.928400004</v>
      </c>
      <c r="K19" s="102">
        <f t="shared" si="5"/>
        <v>14546003.921240006</v>
      </c>
      <c r="L19" s="102">
        <f t="shared" si="5"/>
        <v>16000604.31336401</v>
      </c>
      <c r="M19" s="102">
        <f t="shared" si="5"/>
        <v>17600664.744700413</v>
      </c>
      <c r="N19" s="103">
        <f>SUM(C19:M19)</f>
        <v>135067512.19170445</v>
      </c>
      <c r="O19" s="104">
        <f>SUM(O10:O18)</f>
        <v>0.98442112417815564</v>
      </c>
    </row>
    <row r="20" spans="1:15" ht="18.5" thickBot="1" x14ac:dyDescent="0.45">
      <c r="A20" s="105" t="s">
        <v>87</v>
      </c>
      <c r="B20" s="106" t="s">
        <v>82</v>
      </c>
      <c r="C20" s="107"/>
      <c r="D20" s="107"/>
      <c r="E20" s="107"/>
      <c r="F20" s="107"/>
      <c r="G20" s="107"/>
      <c r="H20" s="107"/>
      <c r="I20" s="107"/>
      <c r="J20" s="107"/>
      <c r="K20" s="107"/>
      <c r="L20" s="107"/>
      <c r="M20" s="107"/>
      <c r="N20" s="88">
        <f>SUM(C20:M20)</f>
        <v>0</v>
      </c>
      <c r="O20" s="108"/>
    </row>
    <row r="21" spans="1:15" ht="18.5" thickBot="1" x14ac:dyDescent="0.45">
      <c r="A21" s="105" t="s">
        <v>85</v>
      </c>
      <c r="B21" s="106" t="s">
        <v>83</v>
      </c>
      <c r="C21" s="85">
        <f>C19-C20</f>
        <v>14104200</v>
      </c>
      <c r="D21" s="85">
        <f t="shared" ref="D21:M21" si="6">D19-D20</f>
        <v>7464400</v>
      </c>
      <c r="E21" s="85">
        <f t="shared" si="6"/>
        <v>8210840</v>
      </c>
      <c r="F21" s="85">
        <f t="shared" si="6"/>
        <v>9031924</v>
      </c>
      <c r="G21" s="85">
        <f t="shared" si="6"/>
        <v>9935116.4000000004</v>
      </c>
      <c r="H21" s="85">
        <f t="shared" si="6"/>
        <v>12928628.040000003</v>
      </c>
      <c r="I21" s="85">
        <f t="shared" si="6"/>
        <v>12021490.844000004</v>
      </c>
      <c r="J21" s="85">
        <f t="shared" si="6"/>
        <v>13223639.928400004</v>
      </c>
      <c r="K21" s="85">
        <f t="shared" si="6"/>
        <v>14546003.921240006</v>
      </c>
      <c r="L21" s="85">
        <f t="shared" si="6"/>
        <v>16000604.31336401</v>
      </c>
      <c r="M21" s="85">
        <f t="shared" si="6"/>
        <v>17600664.744700413</v>
      </c>
      <c r="N21" s="88">
        <f>SUM(C21:M21)</f>
        <v>135067512.19170445</v>
      </c>
      <c r="O21" s="108"/>
    </row>
    <row r="22" spans="1:15" ht="18.5" thickBot="1" x14ac:dyDescent="0.45">
      <c r="A22" s="105" t="s">
        <v>86</v>
      </c>
      <c r="B22" s="98" t="s">
        <v>18</v>
      </c>
      <c r="C22" s="109">
        <v>1</v>
      </c>
      <c r="D22" s="109">
        <f>(1/(1+(15/100))^1)</f>
        <v>0.86956521739130443</v>
      </c>
      <c r="E22" s="109">
        <f>(1/(1+(15/100))^2)</f>
        <v>0.7561436672967865</v>
      </c>
      <c r="F22" s="109">
        <f>(1/(1+(15/100))^3)</f>
        <v>0.65751623243198831</v>
      </c>
      <c r="G22" s="109">
        <f>(1/(1+(15/100))^4)</f>
        <v>0.57175324559303342</v>
      </c>
      <c r="H22" s="109">
        <f>(1/(1+(15/100))^5)</f>
        <v>0.49717673529828987</v>
      </c>
      <c r="I22" s="109">
        <f>(1/(1+(15/100))^6)</f>
        <v>0.43232759591155645</v>
      </c>
      <c r="J22" s="109">
        <f>(1/(1+(15/100))^7)</f>
        <v>0.37593703992309269</v>
      </c>
      <c r="K22" s="109">
        <f>(1/(1+(15/100))^8)</f>
        <v>0.32690177384616753</v>
      </c>
      <c r="L22" s="109">
        <f>(1/(1+(15/100))^9)</f>
        <v>0.28426241204014574</v>
      </c>
      <c r="M22" s="109">
        <f>(1/(1+(15/100))^10)</f>
        <v>0.24718470612186585</v>
      </c>
      <c r="N22" s="88"/>
      <c r="O22" s="108"/>
    </row>
    <row r="23" spans="1:15" ht="18.5" thickBot="1" x14ac:dyDescent="0.45">
      <c r="A23" s="78" t="s">
        <v>89</v>
      </c>
      <c r="B23" s="110" t="s">
        <v>88</v>
      </c>
      <c r="C23" s="102">
        <f t="shared" ref="C23:M23" si="7">C19*C22</f>
        <v>14104200</v>
      </c>
      <c r="D23" s="102">
        <f t="shared" si="7"/>
        <v>6490782.6086956533</v>
      </c>
      <c r="E23" s="102">
        <f t="shared" si="7"/>
        <v>6208574.6691871462</v>
      </c>
      <c r="F23" s="102">
        <f t="shared" si="7"/>
        <v>5938636.6400920535</v>
      </c>
      <c r="G23" s="102">
        <f t="shared" si="7"/>
        <v>5680435.0470445743</v>
      </c>
      <c r="H23" s="102">
        <f t="shared" si="7"/>
        <v>6427813.0808131294</v>
      </c>
      <c r="I23" s="102">
        <f t="shared" si="7"/>
        <v>5197222.2358593093</v>
      </c>
      <c r="J23" s="102">
        <f t="shared" si="7"/>
        <v>4971256.0516915154</v>
      </c>
      <c r="K23" s="102">
        <f t="shared" si="7"/>
        <v>4755114.4842266664</v>
      </c>
      <c r="L23" s="102">
        <f t="shared" si="7"/>
        <v>4548370.3762168139</v>
      </c>
      <c r="M23" s="102">
        <f t="shared" si="7"/>
        <v>4350615.1424682569</v>
      </c>
      <c r="N23" s="103">
        <f>SUM(C23:M23)</f>
        <v>68673020.336295128</v>
      </c>
      <c r="O23" s="108"/>
    </row>
    <row r="24" spans="1:15" ht="19" thickBot="1" x14ac:dyDescent="0.5">
      <c r="A24" s="111" t="s">
        <v>93</v>
      </c>
      <c r="B24" s="119" t="s">
        <v>94</v>
      </c>
      <c r="C24" s="119"/>
      <c r="D24" s="120"/>
      <c r="E24" s="120"/>
      <c r="F24" s="120"/>
      <c r="G24" s="112"/>
      <c r="H24" s="112"/>
      <c r="I24" s="112"/>
      <c r="J24" s="112"/>
      <c r="K24" s="112"/>
      <c r="L24" s="113" t="s">
        <v>95</v>
      </c>
      <c r="M24" s="113"/>
      <c r="N24" s="114"/>
      <c r="O24" s="115"/>
    </row>
  </sheetData>
  <sheetProtection password="DE34" sheet="1" objects="1" scenarios="1"/>
  <protectedRanges>
    <protectedRange sqref="D14:M14 D11:M11" name="Range3"/>
    <protectedRange password="CE87" sqref="D11:D12 D14" name="Range1"/>
    <protectedRange sqref="D11 D14" name="Range2"/>
  </protectedRanges>
  <mergeCells count="12">
    <mergeCell ref="O4:Q4"/>
    <mergeCell ref="O5:Q5"/>
    <mergeCell ref="O6:Q6"/>
    <mergeCell ref="O7:Q7"/>
    <mergeCell ref="A7:L7"/>
    <mergeCell ref="A8:N8"/>
    <mergeCell ref="B24:F24"/>
    <mergeCell ref="A2:N2"/>
    <mergeCell ref="A3:M3"/>
    <mergeCell ref="A4:M4"/>
    <mergeCell ref="A5:M5"/>
    <mergeCell ref="A6:M6"/>
  </mergeCells>
  <pageMargins left="0.7" right="0.7" top="0.75" bottom="0.75" header="0.3" footer="0.3"/>
  <pageSetup orientation="portrait" r:id="rId1"/>
  <ignoredErrors>
    <ignoredError sqref="D11:D12 E17:I17 J17:M1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60" zoomScaleNormal="60" workbookViewId="0">
      <selection sqref="A1:C1"/>
    </sheetView>
  </sheetViews>
  <sheetFormatPr defaultRowHeight="14.5" x14ac:dyDescent="0.35"/>
  <cols>
    <col min="1" max="1" width="9.08984375" bestFit="1" customWidth="1"/>
    <col min="2" max="2" width="33.36328125" customWidth="1"/>
    <col min="3" max="3" width="151.453125" bestFit="1" customWidth="1"/>
    <col min="4" max="4" width="28.54296875" bestFit="1" customWidth="1"/>
    <col min="7" max="7" width="12.54296875" bestFit="1" customWidth="1"/>
  </cols>
  <sheetData>
    <row r="1" spans="1:7" ht="17" customHeight="1" x14ac:dyDescent="0.35">
      <c r="A1" s="141" t="s">
        <v>137</v>
      </c>
      <c r="B1" s="142"/>
      <c r="C1" s="143"/>
    </row>
    <row r="2" spans="1:7" ht="12" customHeight="1" x14ac:dyDescent="0.35">
      <c r="A2" s="144"/>
      <c r="B2" s="145"/>
      <c r="C2" s="146"/>
    </row>
    <row r="3" spans="1:7" ht="172" customHeight="1" thickBot="1" x14ac:dyDescent="0.4">
      <c r="A3" s="147" t="s">
        <v>138</v>
      </c>
      <c r="B3" s="148"/>
      <c r="C3" s="149"/>
    </row>
    <row r="4" spans="1:7" ht="17.399999999999999" customHeight="1" thickBot="1" x14ac:dyDescent="0.4">
      <c r="A4" s="2" t="s">
        <v>0</v>
      </c>
      <c r="B4" s="3" t="s">
        <v>1</v>
      </c>
      <c r="C4" s="4" t="s">
        <v>36</v>
      </c>
    </row>
    <row r="5" spans="1:7" ht="202" customHeight="1" thickBot="1" x14ac:dyDescent="0.4">
      <c r="A5" s="5" t="s">
        <v>2</v>
      </c>
      <c r="B5" s="6" t="s">
        <v>3</v>
      </c>
      <c r="C5" s="7" t="s">
        <v>143</v>
      </c>
      <c r="D5" s="8"/>
    </row>
    <row r="6" spans="1:7" ht="88.5" customHeight="1" thickBot="1" x14ac:dyDescent="0.4">
      <c r="A6" s="5" t="s">
        <v>4</v>
      </c>
      <c r="B6" s="6" t="s">
        <v>37</v>
      </c>
      <c r="C6" s="9" t="s">
        <v>139</v>
      </c>
    </row>
    <row r="7" spans="1:7" ht="203" customHeight="1" thickBot="1" x14ac:dyDescent="0.4">
      <c r="A7" s="5" t="s">
        <v>9</v>
      </c>
      <c r="B7" s="6" t="s">
        <v>40</v>
      </c>
      <c r="C7" s="9" t="s">
        <v>140</v>
      </c>
      <c r="G7" s="42"/>
    </row>
    <row r="8" spans="1:7" ht="62.5" customHeight="1" thickBot="1" x14ac:dyDescent="0.4">
      <c r="A8" s="5" t="s">
        <v>11</v>
      </c>
      <c r="B8" s="6" t="s">
        <v>76</v>
      </c>
      <c r="C8" s="39" t="s">
        <v>125</v>
      </c>
    </row>
    <row r="9" spans="1:7" ht="35" customHeight="1" thickBot="1" x14ac:dyDescent="0.4">
      <c r="A9" s="5" t="s">
        <v>13</v>
      </c>
      <c r="B9" s="6" t="s">
        <v>77</v>
      </c>
      <c r="C9" s="39" t="s">
        <v>124</v>
      </c>
    </row>
    <row r="10" spans="1:7" ht="73.5" customHeight="1" thickBot="1" x14ac:dyDescent="0.4">
      <c r="A10" s="5" t="s">
        <v>15</v>
      </c>
      <c r="B10" s="6" t="s">
        <v>38</v>
      </c>
      <c r="C10" s="10" t="s">
        <v>131</v>
      </c>
    </row>
    <row r="11" spans="1:7" ht="74.5" customHeight="1" thickBot="1" x14ac:dyDescent="0.4">
      <c r="A11" s="5" t="s">
        <v>17</v>
      </c>
      <c r="B11" s="6" t="s">
        <v>39</v>
      </c>
      <c r="C11" s="39" t="s">
        <v>96</v>
      </c>
      <c r="D11" s="8"/>
    </row>
    <row r="12" spans="1:7" ht="160" customHeight="1" thickBot="1" x14ac:dyDescent="0.4">
      <c r="A12" s="5" t="s">
        <v>19</v>
      </c>
      <c r="B12" s="6" t="s">
        <v>14</v>
      </c>
      <c r="C12" s="11" t="s">
        <v>121</v>
      </c>
    </row>
    <row r="13" spans="1:7" ht="44" customHeight="1" thickBot="1" x14ac:dyDescent="0.4">
      <c r="A13" s="12" t="s">
        <v>78</v>
      </c>
      <c r="B13" s="13" t="s">
        <v>16</v>
      </c>
      <c r="C13" s="39" t="s">
        <v>97</v>
      </c>
    </row>
    <row r="14" spans="1:7" x14ac:dyDescent="0.35">
      <c r="A14" s="14"/>
      <c r="C14" s="40"/>
    </row>
    <row r="15" spans="1:7" ht="15.5" customHeight="1" x14ac:dyDescent="0.35">
      <c r="A15" s="150" t="s">
        <v>41</v>
      </c>
      <c r="B15" s="151"/>
      <c r="C15" s="152"/>
    </row>
    <row r="16" spans="1:7" ht="29" customHeight="1" x14ac:dyDescent="0.35">
      <c r="A16" s="15">
        <v>1</v>
      </c>
      <c r="B16" s="153" t="s">
        <v>42</v>
      </c>
      <c r="C16" s="154"/>
    </row>
    <row r="17" spans="1:4" ht="50.5" customHeight="1" x14ac:dyDescent="0.35">
      <c r="A17" s="15">
        <v>3</v>
      </c>
      <c r="B17" s="137" t="s">
        <v>43</v>
      </c>
      <c r="C17" s="138"/>
      <c r="D17" s="8"/>
    </row>
    <row r="18" spans="1:4" ht="16.5" customHeight="1" x14ac:dyDescent="0.35">
      <c r="A18" s="15">
        <v>4</v>
      </c>
      <c r="B18" s="155" t="s">
        <v>44</v>
      </c>
      <c r="C18" s="156"/>
    </row>
    <row r="19" spans="1:4" ht="18" customHeight="1" x14ac:dyDescent="0.35">
      <c r="A19" s="15">
        <v>5</v>
      </c>
      <c r="B19" s="157" t="s">
        <v>98</v>
      </c>
      <c r="C19" s="158"/>
    </row>
    <row r="20" spans="1:4" ht="29.5" customHeight="1" x14ac:dyDescent="0.35">
      <c r="A20" s="15">
        <v>6</v>
      </c>
      <c r="B20" s="153" t="s">
        <v>99</v>
      </c>
      <c r="C20" s="154"/>
    </row>
    <row r="21" spans="1:4" ht="29" customHeight="1" x14ac:dyDescent="0.35">
      <c r="A21" s="15">
        <v>7</v>
      </c>
      <c r="B21" s="153" t="s">
        <v>100</v>
      </c>
      <c r="C21" s="154"/>
    </row>
    <row r="22" spans="1:4" ht="29" customHeight="1" x14ac:dyDescent="0.35">
      <c r="A22" s="15">
        <v>8</v>
      </c>
      <c r="B22" s="137" t="s">
        <v>45</v>
      </c>
      <c r="C22" s="138"/>
    </row>
    <row r="23" spans="1:4" ht="27.5" customHeight="1" x14ac:dyDescent="0.35">
      <c r="A23" s="15">
        <v>9</v>
      </c>
      <c r="B23" s="137" t="s">
        <v>46</v>
      </c>
      <c r="C23" s="138"/>
    </row>
    <row r="24" spans="1:4" ht="27.5" customHeight="1" x14ac:dyDescent="0.35">
      <c r="A24" s="15">
        <v>10</v>
      </c>
      <c r="B24" s="137" t="s">
        <v>47</v>
      </c>
      <c r="C24" s="138"/>
    </row>
    <row r="25" spans="1:4" ht="31" customHeight="1" x14ac:dyDescent="0.35">
      <c r="A25" s="15">
        <v>11</v>
      </c>
      <c r="B25" s="137" t="s">
        <v>48</v>
      </c>
      <c r="C25" s="138"/>
    </row>
    <row r="26" spans="1:4" ht="17" customHeight="1" x14ac:dyDescent="0.35">
      <c r="A26" s="15">
        <v>12</v>
      </c>
      <c r="B26" s="137" t="s">
        <v>49</v>
      </c>
      <c r="C26" s="138"/>
    </row>
    <row r="27" spans="1:4" ht="100.5" customHeight="1" thickBot="1" x14ac:dyDescent="0.4">
      <c r="A27" s="15">
        <v>13</v>
      </c>
      <c r="B27" s="139" t="s">
        <v>50</v>
      </c>
      <c r="C27" s="140"/>
    </row>
  </sheetData>
  <sheetProtection password="DE34" sheet="1" objects="1" scenarios="1"/>
  <mergeCells count="16">
    <mergeCell ref="B22:C22"/>
    <mergeCell ref="A1:C1"/>
    <mergeCell ref="A2:C2"/>
    <mergeCell ref="A3:C3"/>
    <mergeCell ref="A15:C15"/>
    <mergeCell ref="B16:C16"/>
    <mergeCell ref="B17:C17"/>
    <mergeCell ref="B18:C18"/>
    <mergeCell ref="B19:C19"/>
    <mergeCell ref="B20:C20"/>
    <mergeCell ref="B21:C21"/>
    <mergeCell ref="B23:C23"/>
    <mergeCell ref="B24:C24"/>
    <mergeCell ref="B25:C25"/>
    <mergeCell ref="B26:C26"/>
    <mergeCell ref="B27:C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7" zoomScale="60" zoomScaleNormal="60" workbookViewId="0">
      <selection activeCell="F16" sqref="F16"/>
    </sheetView>
  </sheetViews>
  <sheetFormatPr defaultRowHeight="14.5" x14ac:dyDescent="0.35"/>
  <cols>
    <col min="1" max="1" width="4.08984375" style="1" bestFit="1" customWidth="1"/>
    <col min="2" max="2" width="54.26953125" style="16" customWidth="1"/>
    <col min="3" max="3" width="11.36328125" style="1" bestFit="1" customWidth="1"/>
    <col min="4" max="4" width="7.81640625" style="1" bestFit="1" customWidth="1"/>
    <col min="5" max="5" width="14.453125" style="17" bestFit="1" customWidth="1"/>
    <col min="6" max="6" width="130.1796875" customWidth="1"/>
  </cols>
  <sheetData>
    <row r="1" spans="1:6" ht="15" thickBot="1" x14ac:dyDescent="0.4"/>
    <row r="2" spans="1:6" ht="44.5" customHeight="1" thickBot="1" x14ac:dyDescent="0.4">
      <c r="A2" s="18" t="s">
        <v>4</v>
      </c>
      <c r="B2" s="19" t="s">
        <v>37</v>
      </c>
      <c r="C2" s="20" t="s">
        <v>51</v>
      </c>
      <c r="D2" s="20" t="s">
        <v>52</v>
      </c>
      <c r="E2" s="20" t="s">
        <v>53</v>
      </c>
      <c r="F2" s="21" t="s">
        <v>36</v>
      </c>
    </row>
    <row r="3" spans="1:6" ht="52.5" customHeight="1" thickBot="1" x14ac:dyDescent="0.4">
      <c r="A3" s="22" t="s">
        <v>54</v>
      </c>
      <c r="B3" s="23" t="s">
        <v>22</v>
      </c>
      <c r="C3" s="51"/>
      <c r="D3" s="52"/>
      <c r="E3" s="53">
        <f>C3*D3</f>
        <v>0</v>
      </c>
      <c r="F3" s="25" t="s">
        <v>130</v>
      </c>
    </row>
    <row r="4" spans="1:6" ht="64" customHeight="1" thickBot="1" x14ac:dyDescent="0.4">
      <c r="A4" s="26" t="s">
        <v>55</v>
      </c>
      <c r="B4" s="23" t="s">
        <v>20</v>
      </c>
      <c r="C4" s="54"/>
      <c r="D4" s="55"/>
      <c r="E4" s="53">
        <f t="shared" ref="E4:E20" si="0">C4*D4</f>
        <v>0</v>
      </c>
      <c r="F4" s="25" t="s">
        <v>103</v>
      </c>
    </row>
    <row r="5" spans="1:6" ht="52" customHeight="1" thickBot="1" x14ac:dyDescent="0.4">
      <c r="A5" s="26" t="s">
        <v>56</v>
      </c>
      <c r="B5" s="23" t="s">
        <v>74</v>
      </c>
      <c r="C5" s="56"/>
      <c r="D5" s="57"/>
      <c r="E5" s="53">
        <f t="shared" si="0"/>
        <v>0</v>
      </c>
      <c r="F5" s="25" t="s">
        <v>75</v>
      </c>
    </row>
    <row r="6" spans="1:6" ht="82" customHeight="1" thickBot="1" x14ac:dyDescent="0.4">
      <c r="A6" s="26" t="s">
        <v>57</v>
      </c>
      <c r="B6" s="38" t="s">
        <v>35</v>
      </c>
      <c r="C6" s="56"/>
      <c r="D6" s="57"/>
      <c r="E6" s="53">
        <f t="shared" si="0"/>
        <v>0</v>
      </c>
      <c r="F6" s="41" t="s">
        <v>104</v>
      </c>
    </row>
    <row r="7" spans="1:6" ht="76" customHeight="1" thickBot="1" x14ac:dyDescent="0.4">
      <c r="A7" s="26" t="s">
        <v>58</v>
      </c>
      <c r="B7" s="27" t="s">
        <v>6</v>
      </c>
      <c r="C7" s="56"/>
      <c r="D7" s="57"/>
      <c r="E7" s="53">
        <f t="shared" si="0"/>
        <v>0</v>
      </c>
      <c r="F7" s="32" t="s">
        <v>105</v>
      </c>
    </row>
    <row r="8" spans="1:6" ht="56.5" x14ac:dyDescent="0.35">
      <c r="A8" s="26" t="s">
        <v>59</v>
      </c>
      <c r="B8" s="27" t="s">
        <v>7</v>
      </c>
      <c r="C8" s="49"/>
      <c r="D8" s="57"/>
      <c r="E8" s="53"/>
      <c r="F8" s="32" t="s">
        <v>101</v>
      </c>
    </row>
    <row r="9" spans="1:6" ht="60" customHeight="1" x14ac:dyDescent="0.35">
      <c r="A9" s="26" t="s">
        <v>60</v>
      </c>
      <c r="B9" s="27" t="s">
        <v>23</v>
      </c>
      <c r="C9" s="49"/>
      <c r="D9" s="57"/>
      <c r="E9" s="58">
        <f t="shared" si="0"/>
        <v>0</v>
      </c>
      <c r="F9" s="32" t="s">
        <v>71</v>
      </c>
    </row>
    <row r="10" spans="1:6" x14ac:dyDescent="0.35">
      <c r="A10" s="26" t="s">
        <v>61</v>
      </c>
      <c r="B10" s="27" t="s">
        <v>8</v>
      </c>
      <c r="C10" s="49"/>
      <c r="D10" s="57"/>
      <c r="E10" s="59">
        <f t="shared" si="0"/>
        <v>0</v>
      </c>
      <c r="F10" s="29" t="s">
        <v>62</v>
      </c>
    </row>
    <row r="11" spans="1:6" ht="28.5" x14ac:dyDescent="0.35">
      <c r="A11" s="26" t="s">
        <v>80</v>
      </c>
      <c r="B11" s="31" t="s">
        <v>64</v>
      </c>
      <c r="C11" s="49"/>
      <c r="D11" s="57"/>
      <c r="E11" s="58">
        <f t="shared" si="0"/>
        <v>0</v>
      </c>
      <c r="F11" s="29" t="s">
        <v>72</v>
      </c>
    </row>
    <row r="12" spans="1:6" ht="42.5" x14ac:dyDescent="0.35">
      <c r="A12" s="26" t="s">
        <v>63</v>
      </c>
      <c r="B12" s="27" t="s">
        <v>67</v>
      </c>
      <c r="C12" s="49"/>
      <c r="D12" s="57"/>
      <c r="E12" s="58">
        <f t="shared" si="0"/>
        <v>0</v>
      </c>
      <c r="F12" s="32" t="s">
        <v>102</v>
      </c>
    </row>
    <row r="13" spans="1:6" ht="28.5" x14ac:dyDescent="0.35">
      <c r="A13" s="26" t="s">
        <v>65</v>
      </c>
      <c r="B13" s="27" t="s">
        <v>73</v>
      </c>
      <c r="C13" s="49"/>
      <c r="D13" s="57"/>
      <c r="E13" s="58">
        <f t="shared" si="0"/>
        <v>0</v>
      </c>
      <c r="F13" s="32" t="s">
        <v>106</v>
      </c>
    </row>
    <row r="14" spans="1:6" ht="61" customHeight="1" thickBot="1" x14ac:dyDescent="0.4">
      <c r="A14" s="33" t="s">
        <v>66</v>
      </c>
      <c r="B14" s="27" t="s">
        <v>69</v>
      </c>
      <c r="C14" s="48">
        <v>2000</v>
      </c>
      <c r="D14" s="28">
        <v>44</v>
      </c>
      <c r="E14" s="30">
        <f>C14*D14*12</f>
        <v>1056000</v>
      </c>
      <c r="F14" s="29" t="s">
        <v>123</v>
      </c>
    </row>
    <row r="15" spans="1:6" ht="29" thickBot="1" x14ac:dyDescent="0.4">
      <c r="A15" s="44" t="s">
        <v>68</v>
      </c>
      <c r="B15" s="47" t="s">
        <v>70</v>
      </c>
      <c r="C15" s="49"/>
      <c r="D15" s="57"/>
      <c r="E15" s="58">
        <f t="shared" si="0"/>
        <v>0</v>
      </c>
      <c r="F15" s="46" t="s">
        <v>122</v>
      </c>
    </row>
    <row r="16" spans="1:6" ht="52.5" customHeight="1" thickBot="1" x14ac:dyDescent="0.4">
      <c r="A16" s="44" t="s">
        <v>132</v>
      </c>
      <c r="B16" s="60"/>
      <c r="C16" s="49"/>
      <c r="D16" s="56"/>
      <c r="E16" s="58">
        <f t="shared" si="0"/>
        <v>0</v>
      </c>
      <c r="F16" s="61"/>
    </row>
    <row r="17" spans="1:6" ht="54.5" customHeight="1" thickBot="1" x14ac:dyDescent="0.4">
      <c r="A17" s="45" t="s">
        <v>133</v>
      </c>
      <c r="B17" s="62"/>
      <c r="C17" s="49"/>
      <c r="D17" s="56"/>
      <c r="E17" s="58">
        <f t="shared" si="0"/>
        <v>0</v>
      </c>
      <c r="F17" s="61"/>
    </row>
    <row r="18" spans="1:6" ht="55" customHeight="1" thickBot="1" x14ac:dyDescent="0.4">
      <c r="A18" s="45" t="s">
        <v>134</v>
      </c>
      <c r="B18" s="63"/>
      <c r="C18" s="49"/>
      <c r="D18" s="56"/>
      <c r="E18" s="58">
        <f t="shared" si="0"/>
        <v>0</v>
      </c>
      <c r="F18" s="64"/>
    </row>
    <row r="19" spans="1:6" ht="48" customHeight="1" thickBot="1" x14ac:dyDescent="0.4">
      <c r="A19" s="45" t="s">
        <v>135</v>
      </c>
      <c r="B19" s="63"/>
      <c r="C19" s="49"/>
      <c r="D19" s="56"/>
      <c r="E19" s="58">
        <f t="shared" si="0"/>
        <v>0</v>
      </c>
      <c r="F19" s="61"/>
    </row>
    <row r="20" spans="1:6" ht="41.5" customHeight="1" thickBot="1" x14ac:dyDescent="0.4">
      <c r="A20" s="45" t="s">
        <v>136</v>
      </c>
      <c r="B20" s="65"/>
      <c r="C20" s="66"/>
      <c r="D20" s="67"/>
      <c r="E20" s="68">
        <f t="shared" si="0"/>
        <v>0</v>
      </c>
      <c r="F20" s="69"/>
    </row>
    <row r="21" spans="1:6" ht="15" thickBot="1" x14ac:dyDescent="0.4">
      <c r="A21" s="159" t="s">
        <v>21</v>
      </c>
      <c r="B21" s="160"/>
      <c r="C21" s="160"/>
      <c r="D21" s="160"/>
      <c r="E21" s="34">
        <f>SUM(E3:E15)</f>
        <v>1056000</v>
      </c>
      <c r="F21" s="35"/>
    </row>
    <row r="23" spans="1:6" x14ac:dyDescent="0.35">
      <c r="E23" s="36"/>
    </row>
    <row r="24" spans="1:6" x14ac:dyDescent="0.35">
      <c r="E24" s="37"/>
    </row>
  </sheetData>
  <sheetProtection password="DE34" sheet="1" objects="1" scenarios="1"/>
  <mergeCells count="1">
    <mergeCell ref="A21:D21"/>
  </mergeCells>
  <pageMargins left="0.7" right="0.7" top="0.75" bottom="0.75" header="0.3" footer="0.3"/>
  <pageSetup orientation="portrait" r:id="rId1"/>
  <ignoredErrors>
    <ignoredError sqref="E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60" zoomScaleNormal="60" workbookViewId="0">
      <selection activeCell="F5" sqref="F5"/>
    </sheetView>
  </sheetViews>
  <sheetFormatPr defaultRowHeight="14.5" x14ac:dyDescent="0.35"/>
  <cols>
    <col min="1" max="1" width="4.08984375" style="1" bestFit="1" customWidth="1"/>
    <col min="2" max="2" width="54.26953125" style="16" customWidth="1"/>
    <col min="3" max="3" width="12.453125" style="1" customWidth="1"/>
    <col min="4" max="4" width="7.81640625" style="1" bestFit="1" customWidth="1"/>
    <col min="5" max="5" width="14.453125" style="17" bestFit="1" customWidth="1"/>
    <col min="6" max="6" width="130.1796875" customWidth="1"/>
  </cols>
  <sheetData>
    <row r="1" spans="1:6" ht="15" thickBot="1" x14ac:dyDescent="0.4"/>
    <row r="2" spans="1:6" ht="44.5" customHeight="1" thickBot="1" x14ac:dyDescent="0.4">
      <c r="A2" s="18" t="s">
        <v>9</v>
      </c>
      <c r="B2" s="19" t="s">
        <v>108</v>
      </c>
      <c r="C2" s="20" t="s">
        <v>114</v>
      </c>
      <c r="D2" s="20" t="s">
        <v>115</v>
      </c>
      <c r="E2" s="20" t="s">
        <v>53</v>
      </c>
      <c r="F2" s="21" t="s">
        <v>36</v>
      </c>
    </row>
    <row r="3" spans="1:6" ht="136" customHeight="1" thickBot="1" x14ac:dyDescent="0.4">
      <c r="A3" s="22" t="s">
        <v>116</v>
      </c>
      <c r="B3" s="23" t="s">
        <v>109</v>
      </c>
      <c r="C3" s="51"/>
      <c r="D3" s="52"/>
      <c r="E3" s="24">
        <f>C3*D3*12</f>
        <v>0</v>
      </c>
      <c r="F3" s="25" t="s">
        <v>146</v>
      </c>
    </row>
    <row r="4" spans="1:6" ht="122.5" customHeight="1" thickBot="1" x14ac:dyDescent="0.4">
      <c r="A4" s="26" t="s">
        <v>117</v>
      </c>
      <c r="B4" s="23" t="s">
        <v>110</v>
      </c>
      <c r="C4" s="54"/>
      <c r="D4" s="55"/>
      <c r="E4" s="24">
        <f>C4*D4*12</f>
        <v>0</v>
      </c>
      <c r="F4" s="25" t="s">
        <v>147</v>
      </c>
    </row>
    <row r="5" spans="1:6" ht="132.5" customHeight="1" thickBot="1" x14ac:dyDescent="0.4">
      <c r="A5" s="26" t="s">
        <v>118</v>
      </c>
      <c r="B5" s="23" t="s">
        <v>111</v>
      </c>
      <c r="C5" s="49"/>
      <c r="D5" s="57"/>
      <c r="E5" s="24">
        <f>C5*D5*12</f>
        <v>0</v>
      </c>
      <c r="F5" s="25" t="s">
        <v>148</v>
      </c>
    </row>
    <row r="6" spans="1:6" ht="99" customHeight="1" thickBot="1" x14ac:dyDescent="0.4">
      <c r="A6" s="26" t="s">
        <v>119</v>
      </c>
      <c r="B6" s="38" t="s">
        <v>112</v>
      </c>
      <c r="C6" s="49"/>
      <c r="D6" s="50"/>
      <c r="E6" s="24">
        <f>C6*D6*12</f>
        <v>0</v>
      </c>
      <c r="F6" s="25" t="s">
        <v>145</v>
      </c>
    </row>
    <row r="7" spans="1:6" ht="126.5" customHeight="1" thickBot="1" x14ac:dyDescent="0.4">
      <c r="A7" s="26" t="s">
        <v>120</v>
      </c>
      <c r="B7" s="27" t="s">
        <v>113</v>
      </c>
      <c r="C7" s="49"/>
      <c r="D7" s="50"/>
      <c r="E7" s="24">
        <f>C7*D7*12</f>
        <v>0</v>
      </c>
      <c r="F7" s="43" t="s">
        <v>144</v>
      </c>
    </row>
    <row r="8" spans="1:6" ht="15" thickBot="1" x14ac:dyDescent="0.4">
      <c r="A8" s="159" t="s">
        <v>21</v>
      </c>
      <c r="B8" s="160"/>
      <c r="C8" s="160"/>
      <c r="D8" s="160"/>
      <c r="E8" s="34">
        <f>SUM(E3:E7)</f>
        <v>0</v>
      </c>
      <c r="F8" s="35"/>
    </row>
    <row r="10" spans="1:6" x14ac:dyDescent="0.35">
      <c r="E10" s="36"/>
    </row>
    <row r="11" spans="1:6" x14ac:dyDescent="0.35">
      <c r="E11" s="37"/>
    </row>
  </sheetData>
  <sheetProtection algorithmName="SHA-512" hashValue="RT4ZyRYhGWasUO3rW22YoaLMzJUI5BlJCx6Qo174wxhwMv8cN72i57plPyaDWuI1HXVlSZ/sSuk4NIgwiIb7Fw==" saltValue="06buO3W3CLouAf7lFA33jw==" spinCount="100000" sheet="1" objects="1" scenarios="1"/>
  <mergeCells count="1">
    <mergeCell ref="A8:D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Guidelines</vt:lpstr>
      <vt:lpstr>Operational exp</vt:lpstr>
      <vt:lpstr>Key Staff</vt:lpstr>
      <vt:lpstr>Working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PPP Unit Laptop</dc:creator>
  <cp:lastModifiedBy>Samia Umer</cp:lastModifiedBy>
  <cp:lastPrinted>2024-06-12T07:20:58Z</cp:lastPrinted>
  <dcterms:created xsi:type="dcterms:W3CDTF">2024-02-05T18:16:31Z</dcterms:created>
  <dcterms:modified xsi:type="dcterms:W3CDTF">2024-06-12T10:49:10Z</dcterms:modified>
</cp:coreProperties>
</file>